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300" windowWidth="7650" windowHeight="8970" tabRatio="820" firstSheet="3" activeTab="12"/>
  </bookViews>
  <sheets>
    <sheet name="за 2013 год" sheetId="1" r:id="rId1"/>
    <sheet name=" январь 2013" sheetId="2" r:id="rId2"/>
    <sheet name="февраль 2013" sheetId="3" r:id="rId3"/>
    <sheet name="март 2013" sheetId="4" r:id="rId4"/>
    <sheet name="апрель 2013" sheetId="5" r:id="rId5"/>
    <sheet name="май 2013" sheetId="6" r:id="rId6"/>
    <sheet name="июнь 2013" sheetId="7" r:id="rId7"/>
    <sheet name="июль 2013" sheetId="8" r:id="rId8"/>
    <sheet name="август 2013" sheetId="9" r:id="rId9"/>
    <sheet name="сентябрь 2013" sheetId="10" r:id="rId10"/>
    <sheet name="октябрь 2013" sheetId="11" r:id="rId11"/>
    <sheet name="ноябрь 2013" sheetId="12" r:id="rId12"/>
    <sheet name="декабрь 2013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<sst xmlns="http://schemas.openxmlformats.org/spreadsheetml/2006/main" count="507" uniqueCount="49">
  <si>
    <t>№ п/п</t>
  </si>
  <si>
    <t>Наименование населенного пункта</t>
  </si>
  <si>
    <t>Прочим организациям</t>
  </si>
  <si>
    <t>Населению</t>
  </si>
  <si>
    <t>Ед. изм.</t>
  </si>
  <si>
    <t>согласно Постановления Правительства РФ</t>
  </si>
  <si>
    <t>от 21.01.2004 № 24</t>
  </si>
  <si>
    <t>ЖКУ "Индига"</t>
  </si>
  <si>
    <t>ЖКУ "Колгуев"</t>
  </si>
  <si>
    <t>ЖКУ "Великовисочное"</t>
  </si>
  <si>
    <t>ЖКУ "Каратайка"</t>
  </si>
  <si>
    <t>ЖКУ "Оксино"</t>
  </si>
  <si>
    <t>ЖКУ "Нельмин-Нос"</t>
  </si>
  <si>
    <t>ЖКУ "Тельвиска"</t>
  </si>
  <si>
    <t>ЖКУ "Усть-Кара"</t>
  </si>
  <si>
    <t>ЖКУ "Харута"</t>
  </si>
  <si>
    <t>ЖКУ "Хорей-Вер"</t>
  </si>
  <si>
    <t>ЖКУ "Несь"</t>
  </si>
  <si>
    <t>ЖКУ "Шойна"</t>
  </si>
  <si>
    <t>ЖКУ "Ома"</t>
  </si>
  <si>
    <t>ЖКУ "Пеша"</t>
  </si>
  <si>
    <t>Квт/час.</t>
  </si>
  <si>
    <t>Итого</t>
  </si>
  <si>
    <t>Отчетная  калькуляция полезно отпущенной электроэнергии  по  МП ЗР "Севержилкомсервис" в разрезе населенных пунктов НАО за декабрь 2013 год</t>
  </si>
  <si>
    <t>Отпущено электроэнергии за декабрь 2013 года</t>
  </si>
  <si>
    <t>Отчетная  калькуляция полезно отпущенной электроэнергии  по  МП ЗР "Севержилкомсервис" в разрезе населенных пунктов НАО за ноябрь 2013 год</t>
  </si>
  <si>
    <t>Отпущено электроэнергии за ноябрь 2013 года</t>
  </si>
  <si>
    <t>Отчетная  калькуляция полезно отпущенной электроэнергии  по  МП ЗР "Севержилкомсервис" в разрезе населенных пунктов НАО за октябрь 2013 год.</t>
  </si>
  <si>
    <t>Отпущено электроэнергии за октябрь 2013 года</t>
  </si>
  <si>
    <t>Отчетная  калькуляция полезно отпущенной электроэнергии  по  МП ЗР "Севержилкомсервис" в разрезе населенных пунктов НАО за сентябрь 2013 год</t>
  </si>
  <si>
    <t>Отпущено электроэнергии за сентябрь 2013 года</t>
  </si>
  <si>
    <t>Отчетная  калькуляция полезно отпущенной электроэнергии  по  МП ЗР "Севержилкомсервис" в разрезе населенных пунктов НАО за август 2013 год.</t>
  </si>
  <si>
    <t>Отпущено электроэнергии за август 2013 года</t>
  </si>
  <si>
    <t>Отчетная  калькуляция полезно отпущенной электроэнергии  по  МП ЗР "Севержилкомсервис" в разрезе населенных пунктов НАО за июль 2013 год</t>
  </si>
  <si>
    <t>Отпущено электроэнергии за июль 2013 года</t>
  </si>
  <si>
    <t>Отчетная  калькуляция полезно отпущенной электроэнергии  по  МП ЗР "Севержилкомсервис" в разрезе населенных пунктов НАО за июнь 2013 год</t>
  </si>
  <si>
    <t>Отпущено электроэнергии за июнь 2013 года</t>
  </si>
  <si>
    <t>Отчетная  калькуляция полезно отпущенной электроэнергии  по  МП ЗР "Севержилкомсервис" в разрезе населенных пунктов НАО за май 2013 год</t>
  </si>
  <si>
    <t>Отпущено электроэнергии за май 2013 года</t>
  </si>
  <si>
    <t>Отчетная  калькуляция полезно отпущенной электроэнергии  по  МП ЗР "Севержилкомсервис" в разрезе населенных пунктов НАО за апрель 2013 год</t>
  </si>
  <si>
    <t>Отпущено электроэнергии за апрель 2013 года</t>
  </si>
  <si>
    <t>Отпущено электроэнергии за март 2013 года</t>
  </si>
  <si>
    <t>Отчетная  калькуляция полезно отпущенной электроэнергии  по  МП ЗР "Севержилкомсервис" в разрезе населенных пунктов НАО за март 2013 год</t>
  </si>
  <si>
    <t>Отчетная  калькуляция полезно отпущенной электроэнергии  по  МП ЗР "Севержилкомсервис" в разрезе населенных пунктов НАО за февраль 2013 год.</t>
  </si>
  <si>
    <t>Отпущено электроэнергии за февраль 2013 года</t>
  </si>
  <si>
    <t>Отчетная  калькуляция полезно отпущенной электроэнергии  по  МП ЗР "Севержилкомсервис" в разрезе населенных пунктов НАО за январь 2013 год</t>
  </si>
  <si>
    <t>Отпущено электроэнергии за январь 2013 года</t>
  </si>
  <si>
    <t>Отчетная  калькуляция полезно отпущенной электроэнергии  по  МП ЗР "Севержилкомсервис" в разрезе населенных пунктов НАО за 2013 год</t>
  </si>
  <si>
    <t>Отпущено электроэнергии за 2013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</si>
</sst>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3\&#1069;-&#1101;&#1085;&#1077;&#1088;&#1075;&#1080;&#110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га"/>
      <sheetName val="В-Виска"/>
      <sheetName val="Каратайка"/>
      <sheetName val="Колгуев"/>
      <sheetName val="Красное"/>
      <sheetName val="Н-Нос"/>
      <sheetName val="Несь"/>
      <sheetName val="Оксино"/>
      <sheetName val="Ома"/>
      <sheetName val="Пеша"/>
      <sheetName val="Мак,Устье"/>
      <sheetName val="У-Кара"/>
      <sheetName val="Харута"/>
      <sheetName val="Х-Вер"/>
      <sheetName val="Шойна"/>
      <sheetName val="12 для отч."/>
      <sheetName val="1 кв"/>
      <sheetName val="2 кварт"/>
      <sheetName val="1 полуг"/>
      <sheetName val="3 кварт"/>
      <sheetName val="9 мес"/>
      <sheetName val="4 кварт"/>
      <sheetName val="12 мес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G9" sqref="G9:H9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47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48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f>' январь 2013'!E9:F9+'февраль 2013'!E9:F9+'март 2013'!E9:F9+'апрель 2013'!E9:F9+'май 2013'!E9:F9+'июнь 2013'!E9:F9+'июль 2013'!E9:F9+'август 2013'!E9:F9+'сентябрь 2013'!E9:F9+'октябрь 2013'!E9:F9+'ноябрь 2013'!E9:F9+'декабрь 2013'!E9:F9</f>
        <v>719230</v>
      </c>
      <c r="F9" s="12"/>
      <c r="G9" s="12">
        <f>' январь 2013'!G9:H9+'февраль 2013'!G9:H9+'март 2013'!G9:H9+'апрель 2013'!G9:H9+'май 2013'!G9:H9+'июнь 2013'!G9:H9+'июль 2013'!G9:H9+'август 2013'!G9:H9+'сентябрь 2013'!G9:H9+'октябрь 2013'!G9:H9+'ноябрь 2013'!G9:H9+'декабрь 2013'!G9:H9</f>
        <v>337374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f>' январь 2013'!E10:F10+'февраль 2013'!E10:F10+'март 2013'!E10:F10+'апрель 2013'!E10:F10+'май 2013'!E10:F10+'июнь 2013'!E10:F10+'июль 2013'!E10:F10+'август 2013'!E10:F10+'сентябрь 2013'!E10:F10+'октябрь 2013'!E10:F10+'ноябрь 2013'!E10:F10+'декабрь 2013'!E10:F10</f>
        <v>441892</v>
      </c>
      <c r="F10" s="12"/>
      <c r="G10" s="13">
        <f>' январь 2013'!G10:H10+'февраль 2013'!G10:H10+'март 2013'!G10:H10+'апрель 2013'!G10:H10+'май 2013'!G10:H10+'июнь 2013'!G10:H10+'июль 2013'!G10:H10+'август 2013'!G10:H10+'сентябрь 2013'!G10:H10+'октябрь 2013'!G10:H10+'ноябрь 2013'!G10:H10+'декабрь 2013'!G10:H10</f>
        <v>127656</v>
      </c>
      <c r="H10" s="14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f>' январь 2013'!E11:F11+'февраль 2013'!E11:F11+'март 2013'!E11:F11+'апрель 2013'!E11:F11+'май 2013'!E11:F11+'июнь 2013'!E11:F11+'июль 2013'!E11:F11+'август 2013'!E11:F11+'сентябрь 2013'!E11:F11+'октябрь 2013'!E11:F11+'ноябрь 2013'!E11:F11+'декабрь 2013'!E11:F11</f>
        <v>1613990</v>
      </c>
      <c r="F11" s="12"/>
      <c r="G11" s="13">
        <f>' январь 2013'!G11:H11+'февраль 2013'!G11:H11+'март 2013'!G11:H11+'апрель 2013'!G11:H11+'май 2013'!G11:H11+'июнь 2013'!G11:H11+'июль 2013'!G11:H11+'август 2013'!G11:H11+'сентябрь 2013'!G11:H11+'октябрь 2013'!G11:H11+'ноябрь 2013'!G11:H11+'декабрь 2013'!G11:H11</f>
        <v>2006307</v>
      </c>
      <c r="H11" s="14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f>' январь 2013'!E12:F12+'февраль 2013'!E12:F12+'март 2013'!E12:F12+'апрель 2013'!E12:F12+'май 2013'!E12:F12+'июнь 2013'!E12:F12+'июль 2013'!E12:F12+'август 2013'!E12:F12+'сентябрь 2013'!E12:F12+'октябрь 2013'!E12:F12+'ноябрь 2013'!E12:F12+'декабрь 2013'!E12:F12</f>
        <v>630889</v>
      </c>
      <c r="F12" s="12"/>
      <c r="G12" s="13">
        <f>' январь 2013'!G12:H12+'февраль 2013'!G12:H12+'март 2013'!G12:H12+'апрель 2013'!G12:H12+'май 2013'!G12:H12+'июнь 2013'!G12:H12+'июль 2013'!G12:H12+'август 2013'!G12:H12+'сентябрь 2013'!G12:H12+'октябрь 2013'!G12:H12+'ноябрь 2013'!G12:H12+'декабрь 2013'!G12:H12</f>
        <v>360831</v>
      </c>
      <c r="H12" s="14"/>
    </row>
    <row r="13" spans="1:8" ht="15.75" customHeight="1">
      <c r="A13" s="1">
        <v>5</v>
      </c>
      <c r="B13" s="21" t="s">
        <v>11</v>
      </c>
      <c r="C13" s="22"/>
      <c r="D13" s="1" t="s">
        <v>21</v>
      </c>
      <c r="E13" s="12">
        <f>' январь 2013'!E13:F13+'февраль 2013'!E13:F13+'март 2013'!E13:F13+'апрель 2013'!E13:F13+'май 2013'!E13:F13+'июнь 2013'!E13:F13+'июль 2013'!E13:F13+'август 2013'!E13:F13+'сентябрь 2013'!E13:F13+'октябрь 2013'!E13:F13+'ноябрь 2013'!E13:F13+'декабрь 2013'!E13:F13</f>
        <v>380369</v>
      </c>
      <c r="F13" s="12"/>
      <c r="G13" s="13">
        <f>' январь 2013'!G13:H13+'февраль 2013'!G13:H13+'март 2013'!G13:H13+'апрель 2013'!G13:H13+'май 2013'!G13:H13+'июнь 2013'!G13:H13+'июль 2013'!G13:H13+'август 2013'!G13:H13+'сентябрь 2013'!G13:H13+'октябрь 2013'!G13:H13+'ноябрь 2013'!G13:H13+'декабрь 2013'!G13:H13</f>
        <v>432423</v>
      </c>
      <c r="H13" s="14"/>
    </row>
    <row r="14" spans="1:8" ht="15.75" customHeight="1">
      <c r="A14" s="1">
        <v>6</v>
      </c>
      <c r="B14" s="21" t="s">
        <v>12</v>
      </c>
      <c r="C14" s="22"/>
      <c r="D14" s="1" t="s">
        <v>21</v>
      </c>
      <c r="E14" s="12">
        <f>' январь 2013'!E14:F14+'февраль 2013'!E14:F14+'март 2013'!E14:F14+'апрель 2013'!E14:F14+'май 2013'!E14:F14+'июнь 2013'!E14:F14+'июль 2013'!E14:F14+'август 2013'!E14:F14+'сентябрь 2013'!E14:F14+'октябрь 2013'!E14:F14+'ноябрь 2013'!E14:F14+'декабрь 2013'!E14:F14</f>
        <v>1115724</v>
      </c>
      <c r="F14" s="12"/>
      <c r="G14" s="13">
        <f>' январь 2013'!G14:H14+'февраль 2013'!G14:H14+'март 2013'!G14:H14+'апрель 2013'!G14:H14+'май 2013'!G14:H14+'июнь 2013'!G14:H14+'июль 2013'!G14:H14+'август 2013'!G14:H14+'сентябрь 2013'!G14:H14+'октябрь 2013'!G14:H14+'ноябрь 2013'!G14:H14+'декабрь 2013'!G14:H14</f>
        <v>403955</v>
      </c>
      <c r="H14" s="14"/>
    </row>
    <row r="15" spans="1:8" ht="15.75" customHeight="1">
      <c r="A15" s="1">
        <v>7</v>
      </c>
      <c r="B15" s="21" t="s">
        <v>13</v>
      </c>
      <c r="C15" s="22"/>
      <c r="D15" s="1" t="s">
        <v>21</v>
      </c>
      <c r="E15" s="12">
        <f>' январь 2013'!E15:F15+'февраль 2013'!E15:F15+'март 2013'!E15:F15+'апрель 2013'!E15:F15+'май 2013'!E15:F15+'июнь 2013'!E15:F15+'июль 2013'!E15:F15+'август 2013'!E15:F15+'сентябрь 2013'!E15:F15+'октябрь 2013'!E15:F15+'ноябрь 2013'!E15:F15+'декабрь 2013'!E15:F15</f>
        <v>408186</v>
      </c>
      <c r="F15" s="12"/>
      <c r="G15" s="13">
        <f>' январь 2013'!G15:H15+'февраль 2013'!G15:H15+'март 2013'!G15:H15+'апрель 2013'!G15:H15+'май 2013'!G15:H15+'июнь 2013'!G15:H15+'июль 2013'!G15:H15+'август 2013'!G15:H15+'сентябрь 2013'!G15:H15+'октябрь 2013'!G15:H15+'ноябрь 2013'!G15:H15+'декабрь 2013'!G15:H15</f>
        <v>102235</v>
      </c>
      <c r="H15" s="14"/>
    </row>
    <row r="16" spans="1:8" ht="15.75" customHeight="1">
      <c r="A16" s="1">
        <v>8</v>
      </c>
      <c r="B16" s="21" t="s">
        <v>14</v>
      </c>
      <c r="C16" s="22"/>
      <c r="D16" s="1" t="s">
        <v>21</v>
      </c>
      <c r="E16" s="12">
        <f>' январь 2013'!E16:F16+'февраль 2013'!E16:F16+'март 2013'!E16:F16+'апрель 2013'!E16:F16+'май 2013'!E16:F16+'июнь 2013'!E16:F16+'июль 2013'!E16:F16+'август 2013'!E16:F16+'сентябрь 2013'!E16:F16+'октябрь 2013'!E16:F16+'ноябрь 2013'!E16:F16+'декабрь 2013'!E16:F16</f>
        <v>328016</v>
      </c>
      <c r="F16" s="12"/>
      <c r="G16" s="13">
        <f>' январь 2013'!G16:H16+'февраль 2013'!G16:H16+'март 2013'!G16:H16+'апрель 2013'!G16:H16+'май 2013'!G16:H16+'июнь 2013'!G16:H16+'июль 2013'!G16:H16+'август 2013'!G16:H16+'сентябрь 2013'!G16:H16+'октябрь 2013'!G16:H16+'ноябрь 2013'!G16:H16+'декабрь 2013'!G16:H16</f>
        <v>163095</v>
      </c>
      <c r="H16" s="14"/>
    </row>
    <row r="17" spans="1:8" ht="15.75" customHeight="1">
      <c r="A17" s="1">
        <v>9</v>
      </c>
      <c r="B17" s="21" t="s">
        <v>15</v>
      </c>
      <c r="C17" s="22"/>
      <c r="D17" s="1" t="s">
        <v>21</v>
      </c>
      <c r="E17" s="12">
        <f>' январь 2013'!E17:F17+'февраль 2013'!E17:F17+'март 2013'!E17:F17+'апрель 2013'!E17:F17+'май 2013'!E17:F17+'июнь 2013'!E17:F17+'июль 2013'!E17:F17+'август 2013'!E17:F17+'сентябрь 2013'!E17:F17+'октябрь 2013'!E17:F17+'ноябрь 2013'!E17:F17+'декабрь 2013'!E17:F17</f>
        <v>693740</v>
      </c>
      <c r="F17" s="12"/>
      <c r="G17" s="19">
        <f>' январь 2013'!G17:H17+'февраль 2013'!G17:H17+'март 2013'!G17:H17+'апрель 2013'!G17:H17+'май 2013'!G17:H17+'июнь 2013'!G17:H17+'июль 2013'!G17:H17+'август 2013'!G17:H17+'сентябрь 2013'!G17:H17+'октябрь 2013'!G17:H17+'ноябрь 2013'!G17:H17+'декабрь 2013'!G17:H17</f>
        <v>413733</v>
      </c>
      <c r="H17" s="20"/>
    </row>
    <row r="18" spans="1:8" ht="15.75" customHeight="1">
      <c r="A18" s="1">
        <v>10</v>
      </c>
      <c r="B18" s="21" t="s">
        <v>16</v>
      </c>
      <c r="C18" s="22"/>
      <c r="D18" s="1" t="s">
        <v>21</v>
      </c>
      <c r="E18" s="12">
        <f>' январь 2013'!E18:F18+'февраль 2013'!E18:F18+'март 2013'!E18:F18+'апрель 2013'!E18:F18+'май 2013'!E18:F18+'июнь 2013'!E18:F18+'июль 2013'!E18:F18+'август 2013'!E18:F18+'сентябрь 2013'!E18:F18+'октябрь 2013'!E18:F18+'ноябрь 2013'!E18:F18+'декабрь 2013'!E18:F18</f>
        <v>344746</v>
      </c>
      <c r="F18" s="12"/>
      <c r="G18" s="13">
        <f>' январь 2013'!G18:H18+'февраль 2013'!G18:H18+'март 2013'!G18:H18+'апрель 2013'!G18:H18+'май 2013'!G18:H18+'июнь 2013'!G18:H18+'июль 2013'!G18:H18+'август 2013'!G18:H18+'сентябрь 2013'!G18:H18+'октябрь 2013'!G18:H18+'ноябрь 2013'!G18:H18+'декабрь 2013'!G18:H18</f>
        <v>370952</v>
      </c>
      <c r="H18" s="14"/>
    </row>
    <row r="19" spans="1:8" ht="15.75" customHeight="1">
      <c r="A19" s="1">
        <v>11</v>
      </c>
      <c r="B19" s="21" t="s">
        <v>17</v>
      </c>
      <c r="C19" s="22"/>
      <c r="D19" s="1" t="s">
        <v>21</v>
      </c>
      <c r="E19" s="12">
        <f>' январь 2013'!E19:F19+'февраль 2013'!E19:F19+'март 2013'!E19:F19+'апрель 2013'!E19:F19+'май 2013'!E19:F19+'июнь 2013'!E19:F19+'июль 2013'!E19:F19+'август 2013'!E19:F19+'сентябрь 2013'!E19:F19+'октябрь 2013'!E19:F19+'ноябрь 2013'!E19:F19+'декабрь 2013'!E19:F19</f>
        <v>981067</v>
      </c>
      <c r="F19" s="12"/>
      <c r="G19" s="13">
        <f>' январь 2013'!G19:H19+'февраль 2013'!G19:H19+'март 2013'!G19:H19+'апрель 2013'!G19:H19+'май 2013'!G19:H19+'июнь 2013'!G19:H19+'июль 2013'!G19:H19+'август 2013'!G19:H19+'сентябрь 2013'!G19:H19+'октябрь 2013'!G19:H19+'ноябрь 2013'!G19:H19+'декабрь 2013'!G19:H19</f>
        <v>528510</v>
      </c>
      <c r="H19" s="14"/>
    </row>
    <row r="20" spans="1:8" ht="15.75" customHeight="1">
      <c r="A20" s="1">
        <v>12</v>
      </c>
      <c r="B20" s="21" t="s">
        <v>18</v>
      </c>
      <c r="C20" s="22"/>
      <c r="D20" s="1" t="s">
        <v>21</v>
      </c>
      <c r="E20" s="12">
        <f>' январь 2013'!E20:F20+'февраль 2013'!E20:F20+'март 2013'!E20:F20+'апрель 2013'!E20:F20+'май 2013'!E20:F20+'июнь 2013'!E20:F20+'июль 2013'!E20:F20+'август 2013'!E20:F20+'сентябрь 2013'!E20:F20+'октябрь 2013'!E20:F20+'ноябрь 2013'!E20:F20+'декабрь 2013'!E20:F20</f>
        <v>288409</v>
      </c>
      <c r="F20" s="12"/>
      <c r="G20" s="13">
        <f>' январь 2013'!G20:H20+'февраль 2013'!G20:H20+'март 2013'!G20:H20+'апрель 2013'!G20:H20+'май 2013'!G20:H20+'июнь 2013'!G20:H20+'июль 2013'!G20:H20+'август 2013'!G20:H20+'сентябрь 2013'!G20:H20+'октябрь 2013'!G20:H20+'ноябрь 2013'!G20:H20+'декабрь 2013'!G20:H20</f>
        <v>136143</v>
      </c>
      <c r="H20" s="14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f>' январь 2013'!E21:F21+'февраль 2013'!E21:F21+'март 2013'!E21:F21+'апрель 2013'!E21:F21+'май 2013'!E21:F21+'июнь 2013'!E21:F21+'июль 2013'!E21:F21+'август 2013'!E21:F21+'сентябрь 2013'!E21:F21+'октябрь 2013'!E21:F21+'ноябрь 2013'!E21:F21+'декабрь 2013'!E21:F21</f>
        <v>910860</v>
      </c>
      <c r="F21" s="12"/>
      <c r="G21" s="13">
        <f>' январь 2013'!G21:H21+'февраль 2013'!G21:H21+'март 2013'!G21:H21+'апрель 2013'!G21:H21+'май 2013'!G21:H21+'июнь 2013'!G21:H21+'июль 2013'!G21:H21+'август 2013'!G21:H21+'сентябрь 2013'!G21:H21+'октябрь 2013'!G21:H21+'ноябрь 2013'!G21:H21+'декабрь 2013'!G21:H21</f>
        <v>535759</v>
      </c>
      <c r="H21" s="14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f>' январь 2013'!E22:F22+'февраль 2013'!E22:F22+'март 2013'!E22:F22+'апрель 2013'!E22:F22+'май 2013'!E22:F22+'июнь 2013'!E22:F22+'июль 2013'!E22:F22+'август 2013'!E22:F22+'сентябрь 2013'!E22:F22+'октябрь 2013'!E22:F22+'ноябрь 2013'!E22:F22+'декабрь 2013'!E22:F22</f>
        <v>972389</v>
      </c>
      <c r="F22" s="12"/>
      <c r="G22" s="13">
        <f>' январь 2013'!G22:H22+'февраль 2013'!G22:H22+'март 2013'!G22:H22+'апрель 2013'!G22:H22+'май 2013'!G22:H22+'июнь 2013'!G22:H22+'июль 2013'!G22:H22+'август 2013'!G22:H22+'сентябрь 2013'!G22:H22+'октябрь 2013'!G22:H22+'ноябрь 2013'!G22:H22+'декабрь 2013'!G22:H22</f>
        <v>817485</v>
      </c>
      <c r="H22" s="14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9829507</v>
      </c>
      <c r="F23" s="17"/>
      <c r="G23" s="16">
        <f>SUM(G9:H22)</f>
        <v>6736458</v>
      </c>
      <c r="H23" s="17"/>
    </row>
    <row r="24" spans="2:3" ht="12.75">
      <c r="B24" s="11"/>
      <c r="C24" s="11"/>
    </row>
    <row r="27" ht="12.75">
      <c r="G27" s="5"/>
    </row>
  </sheetData>
  <sheetProtection/>
  <mergeCells count="55">
    <mergeCell ref="E9:F9"/>
    <mergeCell ref="B13:C13"/>
    <mergeCell ref="E7:H7"/>
    <mergeCell ref="E8:F8"/>
    <mergeCell ref="G8:H8"/>
    <mergeCell ref="B7:C8"/>
    <mergeCell ref="D7:D8"/>
    <mergeCell ref="G12:H12"/>
    <mergeCell ref="G13:H13"/>
    <mergeCell ref="A4:H5"/>
    <mergeCell ref="G9:H9"/>
    <mergeCell ref="E10:F10"/>
    <mergeCell ref="E11:F11"/>
    <mergeCell ref="E12:F12"/>
    <mergeCell ref="B9:C9"/>
    <mergeCell ref="B10:C10"/>
    <mergeCell ref="B11:C11"/>
    <mergeCell ref="B12:C12"/>
    <mergeCell ref="A7:A8"/>
    <mergeCell ref="G14:H14"/>
    <mergeCell ref="B14:C14"/>
    <mergeCell ref="B15:C15"/>
    <mergeCell ref="B16:C16"/>
    <mergeCell ref="G15:H15"/>
    <mergeCell ref="G16:H16"/>
    <mergeCell ref="E16:F16"/>
    <mergeCell ref="G20:H20"/>
    <mergeCell ref="E17:F17"/>
    <mergeCell ref="E18:F18"/>
    <mergeCell ref="D1:H1"/>
    <mergeCell ref="E2:H2"/>
    <mergeCell ref="E13:F13"/>
    <mergeCell ref="E14:F14"/>
    <mergeCell ref="E15:F15"/>
    <mergeCell ref="G10:H10"/>
    <mergeCell ref="G11:H11"/>
    <mergeCell ref="G17:H17"/>
    <mergeCell ref="G18:H18"/>
    <mergeCell ref="G19:H19"/>
    <mergeCell ref="B22:C22"/>
    <mergeCell ref="B17:C17"/>
    <mergeCell ref="B18:C18"/>
    <mergeCell ref="B19:C19"/>
    <mergeCell ref="B20:C20"/>
    <mergeCell ref="E20:F20"/>
    <mergeCell ref="E19:F19"/>
    <mergeCell ref="B24:C24"/>
    <mergeCell ref="E21:F21"/>
    <mergeCell ref="E22:F22"/>
    <mergeCell ref="G21:H21"/>
    <mergeCell ref="G22:H22"/>
    <mergeCell ref="A23:C23"/>
    <mergeCell ref="E23:F23"/>
    <mergeCell ref="G23:H23"/>
    <mergeCell ref="B21:C2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9" sqref="G9:H9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29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30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v>51576</v>
      </c>
      <c r="F9" s="12"/>
      <c r="G9" s="12">
        <f>23483</f>
        <v>23483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v>28223</v>
      </c>
      <c r="F10" s="12"/>
      <c r="G10" s="12">
        <v>7818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v>149240</v>
      </c>
      <c r="F11" s="12"/>
      <c r="G11" s="12">
        <v>170432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v>39200</v>
      </c>
      <c r="F12" s="12"/>
      <c r="G12" s="12">
        <v>21107</v>
      </c>
      <c r="H12" s="12"/>
    </row>
    <row r="13" spans="1:8" ht="15.75" customHeight="1">
      <c r="A13" s="1">
        <v>6</v>
      </c>
      <c r="B13" s="21" t="s">
        <v>11</v>
      </c>
      <c r="C13" s="22"/>
      <c r="D13" s="1" t="s">
        <v>21</v>
      </c>
      <c r="E13" s="12">
        <v>32478</v>
      </c>
      <c r="F13" s="12"/>
      <c r="G13" s="12">
        <v>22974</v>
      </c>
      <c r="H13" s="12"/>
    </row>
    <row r="14" spans="1:8" ht="15.75" customHeight="1">
      <c r="A14" s="1">
        <v>7</v>
      </c>
      <c r="B14" s="21" t="s">
        <v>12</v>
      </c>
      <c r="C14" s="22"/>
      <c r="D14" s="1" t="s">
        <v>21</v>
      </c>
      <c r="E14" s="12">
        <v>61317</v>
      </c>
      <c r="F14" s="12"/>
      <c r="G14" s="12">
        <v>32986</v>
      </c>
      <c r="H14" s="12"/>
    </row>
    <row r="15" spans="1:8" ht="15.75" customHeight="1">
      <c r="A15" s="1">
        <v>8</v>
      </c>
      <c r="B15" s="21" t="s">
        <v>13</v>
      </c>
      <c r="C15" s="22"/>
      <c r="D15" s="1" t="s">
        <v>21</v>
      </c>
      <c r="E15" s="12">
        <f>26067+2729+41</f>
        <v>28837</v>
      </c>
      <c r="F15" s="12"/>
      <c r="G15" s="12">
        <v>3887</v>
      </c>
      <c r="H15" s="12"/>
    </row>
    <row r="16" spans="1:8" ht="15.75" customHeight="1">
      <c r="A16" s="1">
        <v>9</v>
      </c>
      <c r="B16" s="21" t="s">
        <v>14</v>
      </c>
      <c r="C16" s="22"/>
      <c r="D16" s="1" t="s">
        <v>21</v>
      </c>
      <c r="E16" s="12">
        <v>24400</v>
      </c>
      <c r="F16" s="12"/>
      <c r="G16" s="12">
        <v>7500</v>
      </c>
      <c r="H16" s="12"/>
    </row>
    <row r="17" spans="1:8" ht="15.75" customHeight="1">
      <c r="A17" s="1">
        <v>10</v>
      </c>
      <c r="B17" s="21" t="s">
        <v>15</v>
      </c>
      <c r="C17" s="22"/>
      <c r="D17" s="1" t="s">
        <v>21</v>
      </c>
      <c r="E17" s="12">
        <v>44200</v>
      </c>
      <c r="F17" s="12"/>
      <c r="G17" s="12">
        <v>25800</v>
      </c>
      <c r="H17" s="12"/>
    </row>
    <row r="18" spans="1:8" ht="15.75" customHeight="1">
      <c r="A18" s="1">
        <v>11</v>
      </c>
      <c r="B18" s="21" t="s">
        <v>16</v>
      </c>
      <c r="C18" s="22"/>
      <c r="D18" s="1" t="s">
        <v>21</v>
      </c>
      <c r="E18" s="12">
        <v>21802</v>
      </c>
      <c r="F18" s="12"/>
      <c r="G18" s="12">
        <v>22667</v>
      </c>
      <c r="H18" s="12"/>
    </row>
    <row r="19" spans="1:8" ht="15.75" customHeight="1">
      <c r="A19" s="1">
        <v>12</v>
      </c>
      <c r="B19" s="21" t="s">
        <v>17</v>
      </c>
      <c r="C19" s="22"/>
      <c r="D19" s="1" t="s">
        <v>21</v>
      </c>
      <c r="E19" s="12">
        <v>75300</v>
      </c>
      <c r="F19" s="12"/>
      <c r="G19" s="12">
        <v>33554</v>
      </c>
      <c r="H19" s="12"/>
    </row>
    <row r="20" spans="1:8" ht="15.75" customHeight="1">
      <c r="A20" s="1">
        <v>13</v>
      </c>
      <c r="B20" s="21" t="s">
        <v>18</v>
      </c>
      <c r="C20" s="22"/>
      <c r="D20" s="1" t="s">
        <v>21</v>
      </c>
      <c r="E20" s="12">
        <v>23118</v>
      </c>
      <c r="F20" s="12"/>
      <c r="G20" s="12">
        <v>11002</v>
      </c>
      <c r="H20" s="12"/>
    </row>
    <row r="21" spans="1:8" ht="15.75" customHeight="1">
      <c r="A21" s="1">
        <v>14</v>
      </c>
      <c r="B21" s="18" t="s">
        <v>19</v>
      </c>
      <c r="C21" s="18"/>
      <c r="D21" s="1" t="s">
        <v>21</v>
      </c>
      <c r="E21" s="12">
        <v>65434</v>
      </c>
      <c r="F21" s="12"/>
      <c r="G21" s="12">
        <v>36754</v>
      </c>
      <c r="H21" s="12"/>
    </row>
    <row r="22" spans="1:8" ht="15.75" customHeight="1">
      <c r="A22" s="1">
        <v>15</v>
      </c>
      <c r="B22" s="18" t="s">
        <v>20</v>
      </c>
      <c r="C22" s="18"/>
      <c r="D22" s="1" t="s">
        <v>21</v>
      </c>
      <c r="E22" s="12">
        <v>79123</v>
      </c>
      <c r="F22" s="12"/>
      <c r="G22" s="12">
        <v>49505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724248</v>
      </c>
      <c r="F23" s="17"/>
      <c r="G23" s="16">
        <f>SUM(G9:H22)</f>
        <v>469469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4">
      <selection activeCell="G9" sqref="G9:H9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27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28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v>51619</v>
      </c>
      <c r="F9" s="12"/>
      <c r="G9" s="12">
        <f>3898+1673+3108+7099+724+2831+5431+5940</f>
        <v>30704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v>32440</v>
      </c>
      <c r="F10" s="12"/>
      <c r="G10" s="12">
        <f>11672</f>
        <v>11672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v>157134</v>
      </c>
      <c r="F11" s="12"/>
      <c r="G11" s="12">
        <f>217473</f>
        <v>217473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v>64156</v>
      </c>
      <c r="F12" s="12"/>
      <c r="G12" s="12">
        <f>94621</f>
        <v>94621</v>
      </c>
      <c r="H12" s="12"/>
    </row>
    <row r="13" spans="1:8" ht="15.75" customHeight="1">
      <c r="A13" s="1">
        <v>6</v>
      </c>
      <c r="B13" s="21" t="s">
        <v>11</v>
      </c>
      <c r="C13" s="22"/>
      <c r="D13" s="1" t="s">
        <v>21</v>
      </c>
      <c r="E13" s="12">
        <v>29268</v>
      </c>
      <c r="F13" s="12"/>
      <c r="G13" s="12">
        <f>42167</f>
        <v>42167</v>
      </c>
      <c r="H13" s="12"/>
    </row>
    <row r="14" spans="1:8" ht="15.75" customHeight="1">
      <c r="A14" s="1">
        <v>7</v>
      </c>
      <c r="B14" s="21" t="s">
        <v>12</v>
      </c>
      <c r="C14" s="22"/>
      <c r="D14" s="1" t="s">
        <v>21</v>
      </c>
      <c r="E14" s="12">
        <v>97675</v>
      </c>
      <c r="F14" s="12"/>
      <c r="G14" s="12">
        <f>41509</f>
        <v>41509</v>
      </c>
      <c r="H14" s="12"/>
    </row>
    <row r="15" spans="1:8" ht="15.75" customHeight="1">
      <c r="A15" s="1">
        <v>8</v>
      </c>
      <c r="B15" s="21" t="s">
        <v>13</v>
      </c>
      <c r="C15" s="22"/>
      <c r="D15" s="1" t="s">
        <v>21</v>
      </c>
      <c r="E15" s="12">
        <f>30047+35</f>
        <v>30082</v>
      </c>
      <c r="F15" s="12"/>
      <c r="G15" s="12">
        <f>11660</f>
        <v>11660</v>
      </c>
      <c r="H15" s="12"/>
    </row>
    <row r="16" spans="1:8" ht="15.75" customHeight="1">
      <c r="A16" s="1">
        <v>9</v>
      </c>
      <c r="B16" s="21" t="s">
        <v>14</v>
      </c>
      <c r="C16" s="22"/>
      <c r="D16" s="1" t="s">
        <v>21</v>
      </c>
      <c r="E16" s="12">
        <v>27951</v>
      </c>
      <c r="F16" s="12"/>
      <c r="G16" s="12">
        <f>17172</f>
        <v>17172</v>
      </c>
      <c r="H16" s="12"/>
    </row>
    <row r="17" spans="1:8" ht="15.75" customHeight="1">
      <c r="A17" s="1">
        <v>10</v>
      </c>
      <c r="B17" s="21" t="s">
        <v>15</v>
      </c>
      <c r="C17" s="22"/>
      <c r="D17" s="1" t="s">
        <v>21</v>
      </c>
      <c r="E17" s="12">
        <v>60500</v>
      </c>
      <c r="F17" s="12"/>
      <c r="G17" s="12">
        <f>41912</f>
        <v>41912</v>
      </c>
      <c r="H17" s="12"/>
    </row>
    <row r="18" spans="1:8" ht="15.75" customHeight="1">
      <c r="A18" s="1">
        <v>11</v>
      </c>
      <c r="B18" s="21" t="s">
        <v>16</v>
      </c>
      <c r="C18" s="22"/>
      <c r="D18" s="1" t="s">
        <v>21</v>
      </c>
      <c r="E18" s="12">
        <v>36541</v>
      </c>
      <c r="F18" s="12"/>
      <c r="G18" s="12">
        <f>36466</f>
        <v>36466</v>
      </c>
      <c r="H18" s="12"/>
    </row>
    <row r="19" spans="1:8" ht="15.75" customHeight="1">
      <c r="A19" s="1">
        <v>12</v>
      </c>
      <c r="B19" s="21" t="s">
        <v>17</v>
      </c>
      <c r="C19" s="22"/>
      <c r="D19" s="1" t="s">
        <v>21</v>
      </c>
      <c r="E19" s="12">
        <v>76991</v>
      </c>
      <c r="F19" s="12"/>
      <c r="G19" s="12">
        <f>47781</f>
        <v>47781</v>
      </c>
      <c r="H19" s="12"/>
    </row>
    <row r="20" spans="1:8" ht="15.75" customHeight="1">
      <c r="A20" s="1">
        <v>13</v>
      </c>
      <c r="B20" s="21" t="s">
        <v>18</v>
      </c>
      <c r="C20" s="22"/>
      <c r="D20" s="1" t="s">
        <v>21</v>
      </c>
      <c r="E20" s="12">
        <v>22503</v>
      </c>
      <c r="F20" s="12"/>
      <c r="G20" s="12">
        <f>15712</f>
        <v>15712</v>
      </c>
      <c r="H20" s="12"/>
    </row>
    <row r="21" spans="1:8" ht="15.75" customHeight="1">
      <c r="A21" s="1">
        <v>14</v>
      </c>
      <c r="B21" s="18" t="s">
        <v>19</v>
      </c>
      <c r="C21" s="18"/>
      <c r="D21" s="1" t="s">
        <v>21</v>
      </c>
      <c r="E21" s="12">
        <v>71562</v>
      </c>
      <c r="F21" s="12"/>
      <c r="G21" s="12">
        <f>53104</f>
        <v>53104</v>
      </c>
      <c r="H21" s="12"/>
    </row>
    <row r="22" spans="1:8" ht="15.75" customHeight="1">
      <c r="A22" s="1">
        <v>15</v>
      </c>
      <c r="B22" s="18" t="s">
        <v>20</v>
      </c>
      <c r="C22" s="18"/>
      <c r="D22" s="1" t="s">
        <v>21</v>
      </c>
      <c r="E22" s="12">
        <v>78245</v>
      </c>
      <c r="F22" s="12"/>
      <c r="G22" s="12">
        <f>77034</f>
        <v>77034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836667</v>
      </c>
      <c r="F23" s="17"/>
      <c r="G23" s="16">
        <f>SUM(G9:H22)</f>
        <v>738987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9" sqref="G9:H9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25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26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v>65751</v>
      </c>
      <c r="F9" s="12"/>
      <c r="G9" s="12">
        <f>5246+2041+3335+6651+1132+2932+5480+11057</f>
        <v>37874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v>42730</v>
      </c>
      <c r="F10" s="12"/>
      <c r="G10" s="12">
        <f>3010+2370+61+2727+7024+954+1949+230</f>
        <v>18325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v>193957</v>
      </c>
      <c r="F11" s="12"/>
      <c r="G11" s="12">
        <f>24198+19466+9033+18776+123747+7118+2830+39490</f>
        <v>244658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v>68286</v>
      </c>
      <c r="F12" s="12"/>
      <c r="G12" s="12">
        <f>9542+3630+843+19753+476+1161+3857+2062</f>
        <v>41324</v>
      </c>
      <c r="H12" s="12"/>
    </row>
    <row r="13" spans="1:8" ht="15.75" customHeight="1">
      <c r="A13" s="1">
        <v>5</v>
      </c>
      <c r="B13" s="21" t="s">
        <v>11</v>
      </c>
      <c r="C13" s="22"/>
      <c r="D13" s="1" t="s">
        <v>21</v>
      </c>
      <c r="E13" s="12">
        <v>30758</v>
      </c>
      <c r="F13" s="12"/>
      <c r="G13" s="12">
        <f>5574+5139+5280+8708+13618+4213+2777+1467</f>
        <v>46776</v>
      </c>
      <c r="H13" s="12"/>
    </row>
    <row r="14" spans="1:8" ht="15.75" customHeight="1">
      <c r="A14" s="1">
        <v>6</v>
      </c>
      <c r="B14" s="21" t="s">
        <v>12</v>
      </c>
      <c r="C14" s="22"/>
      <c r="D14" s="1" t="s">
        <v>21</v>
      </c>
      <c r="E14" s="12">
        <v>99282</v>
      </c>
      <c r="F14" s="12"/>
      <c r="G14" s="12">
        <f>6526+10073+5942+11010+1685+4842+4589</f>
        <v>44667</v>
      </c>
      <c r="H14" s="12"/>
    </row>
    <row r="15" spans="1:8" ht="15.75" customHeight="1">
      <c r="A15" s="1">
        <v>7</v>
      </c>
      <c r="B15" s="21" t="s">
        <v>13</v>
      </c>
      <c r="C15" s="22"/>
      <c r="D15" s="1" t="s">
        <v>21</v>
      </c>
      <c r="E15" s="12">
        <v>34317</v>
      </c>
      <c r="F15" s="12"/>
      <c r="G15" s="12">
        <f>5248+1338+497+1780+785+367+3901</f>
        <v>13916</v>
      </c>
      <c r="H15" s="12"/>
    </row>
    <row r="16" spans="1:8" ht="15.75" customHeight="1">
      <c r="A16" s="1">
        <v>8</v>
      </c>
      <c r="B16" s="21" t="s">
        <v>14</v>
      </c>
      <c r="C16" s="22"/>
      <c r="D16" s="1" t="s">
        <v>21</v>
      </c>
      <c r="E16" s="12">
        <v>29229</v>
      </c>
      <c r="F16" s="12"/>
      <c r="G16" s="12">
        <f>2987+435+1549+4666+2112+4703+6114</f>
        <v>22566</v>
      </c>
      <c r="H16" s="12"/>
    </row>
    <row r="17" spans="1:8" ht="15.75" customHeight="1">
      <c r="A17" s="1">
        <v>9</v>
      </c>
      <c r="B17" s="21" t="s">
        <v>15</v>
      </c>
      <c r="C17" s="22"/>
      <c r="D17" s="1" t="s">
        <v>21</v>
      </c>
      <c r="E17" s="12">
        <v>43900</v>
      </c>
      <c r="F17" s="12"/>
      <c r="G17" s="12">
        <f>6832+7553+1620+11217+264+1861+4018+2933</f>
        <v>36298</v>
      </c>
      <c r="H17" s="12"/>
    </row>
    <row r="18" spans="1:8" ht="15.75" customHeight="1">
      <c r="A18" s="1">
        <v>10</v>
      </c>
      <c r="B18" s="21" t="s">
        <v>16</v>
      </c>
      <c r="C18" s="22"/>
      <c r="D18" s="1" t="s">
        <v>21</v>
      </c>
      <c r="E18" s="12">
        <v>51580</v>
      </c>
      <c r="F18" s="12"/>
      <c r="G18" s="12">
        <f>4906+2412+2232+16576+346+1109+3527+6541</f>
        <v>37649</v>
      </c>
      <c r="H18" s="12"/>
    </row>
    <row r="19" spans="1:8" ht="15.75" customHeight="1">
      <c r="A19" s="1">
        <v>11</v>
      </c>
      <c r="B19" s="21" t="s">
        <v>17</v>
      </c>
      <c r="C19" s="22"/>
      <c r="D19" s="1" t="s">
        <v>21</v>
      </c>
      <c r="E19" s="12">
        <v>88889</v>
      </c>
      <c r="F19" s="12"/>
      <c r="G19" s="12">
        <f>21050+1808+4137+12242+3853+2057+5514+4547</f>
        <v>55208</v>
      </c>
      <c r="H19" s="12"/>
    </row>
    <row r="20" spans="1:8" ht="15.75" customHeight="1">
      <c r="A20" s="1">
        <v>12</v>
      </c>
      <c r="B20" s="21" t="s">
        <v>18</v>
      </c>
      <c r="C20" s="22"/>
      <c r="D20" s="1" t="s">
        <v>21</v>
      </c>
      <c r="E20" s="12">
        <v>26158</v>
      </c>
      <c r="F20" s="12"/>
      <c r="G20" s="12">
        <f>2277+539+484+3590+1611+1802+5362</f>
        <v>15665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77941</v>
      </c>
      <c r="F21" s="12"/>
      <c r="G21" s="12">
        <f>12168+2786+1224+17374+2157+4495+14059+2572</f>
        <v>56835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92007</v>
      </c>
      <c r="F22" s="12"/>
      <c r="G22" s="12">
        <f>10124+1443+329+16666+14999+5821+13001+14969</f>
        <v>77352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944785</v>
      </c>
      <c r="F23" s="17"/>
      <c r="G23" s="16">
        <f>SUM(G9:H22)</f>
        <v>749113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E9" sqref="E9:F9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23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24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32" t="s">
        <v>7</v>
      </c>
      <c r="C9" s="33"/>
      <c r="D9" s="1" t="s">
        <v>21</v>
      </c>
      <c r="E9" s="12">
        <v>67109</v>
      </c>
      <c r="F9" s="12"/>
      <c r="G9" s="12">
        <v>41694</v>
      </c>
      <c r="H9" s="12"/>
    </row>
    <row r="10" spans="1:8" ht="15.75" customHeight="1">
      <c r="A10" s="1">
        <v>2</v>
      </c>
      <c r="B10" s="32" t="s">
        <v>8</v>
      </c>
      <c r="C10" s="33"/>
      <c r="D10" s="1" t="s">
        <v>21</v>
      </c>
      <c r="E10" s="12">
        <v>54605</v>
      </c>
      <c r="F10" s="12"/>
      <c r="G10" s="12">
        <v>17128</v>
      </c>
      <c r="H10" s="12"/>
    </row>
    <row r="11" spans="1:8" ht="15.75" customHeight="1">
      <c r="A11" s="1">
        <v>3</v>
      </c>
      <c r="B11" s="32" t="s">
        <v>9</v>
      </c>
      <c r="C11" s="33"/>
      <c r="D11" s="1" t="s">
        <v>21</v>
      </c>
      <c r="E11" s="12">
        <v>142056</v>
      </c>
      <c r="F11" s="12"/>
      <c r="G11" s="12">
        <v>171294</v>
      </c>
      <c r="H11" s="12"/>
    </row>
    <row r="12" spans="1:8" ht="15.75" customHeight="1">
      <c r="A12" s="1">
        <v>4</v>
      </c>
      <c r="B12" s="32" t="s">
        <v>10</v>
      </c>
      <c r="C12" s="33"/>
      <c r="D12" s="1" t="s">
        <v>21</v>
      </c>
      <c r="E12" s="12">
        <v>76144</v>
      </c>
      <c r="F12" s="12"/>
      <c r="G12" s="12">
        <v>43638</v>
      </c>
      <c r="H12" s="12"/>
    </row>
    <row r="13" spans="1:8" ht="15.75" customHeight="1">
      <c r="A13" s="1">
        <v>5</v>
      </c>
      <c r="B13" s="32" t="s">
        <v>11</v>
      </c>
      <c r="C13" s="33"/>
      <c r="D13" s="1" t="s">
        <v>21</v>
      </c>
      <c r="E13" s="12">
        <v>42758</v>
      </c>
      <c r="F13" s="12"/>
      <c r="G13" s="12">
        <v>45686</v>
      </c>
      <c r="H13" s="12"/>
    </row>
    <row r="14" spans="1:8" ht="15.75" customHeight="1">
      <c r="A14" s="1">
        <v>6</v>
      </c>
      <c r="B14" s="32" t="s">
        <v>12</v>
      </c>
      <c r="C14" s="33"/>
      <c r="D14" s="1" t="s">
        <v>21</v>
      </c>
      <c r="E14" s="12">
        <v>105539</v>
      </c>
      <c r="F14" s="12"/>
      <c r="G14" s="12">
        <v>53885</v>
      </c>
      <c r="H14" s="12"/>
    </row>
    <row r="15" spans="1:8" ht="15.75" customHeight="1">
      <c r="A15" s="1">
        <v>7</v>
      </c>
      <c r="B15" s="32" t="s">
        <v>13</v>
      </c>
      <c r="C15" s="33"/>
      <c r="D15" s="1" t="s">
        <v>21</v>
      </c>
      <c r="E15" s="12">
        <v>33372</v>
      </c>
      <c r="F15" s="12"/>
      <c r="G15" s="12">
        <v>15555</v>
      </c>
      <c r="H15" s="12"/>
    </row>
    <row r="16" spans="1:8" ht="15.75" customHeight="1">
      <c r="A16" s="1">
        <v>8</v>
      </c>
      <c r="B16" s="32" t="s">
        <v>14</v>
      </c>
      <c r="C16" s="33"/>
      <c r="D16" s="1" t="s">
        <v>21</v>
      </c>
      <c r="E16" s="12">
        <v>30846</v>
      </c>
      <c r="F16" s="12"/>
      <c r="G16" s="12">
        <v>22430</v>
      </c>
      <c r="H16" s="12"/>
    </row>
    <row r="17" spans="1:8" ht="15.75" customHeight="1">
      <c r="A17" s="1">
        <v>9</v>
      </c>
      <c r="B17" s="32" t="s">
        <v>15</v>
      </c>
      <c r="C17" s="33"/>
      <c r="D17" s="1" t="s">
        <v>21</v>
      </c>
      <c r="E17" s="12">
        <v>56700</v>
      </c>
      <c r="F17" s="12"/>
      <c r="G17" s="12">
        <v>50320</v>
      </c>
      <c r="H17" s="12"/>
    </row>
    <row r="18" spans="1:8" ht="15.75" customHeight="1">
      <c r="A18" s="1">
        <v>10</v>
      </c>
      <c r="B18" s="32" t="s">
        <v>16</v>
      </c>
      <c r="C18" s="33"/>
      <c r="D18" s="1" t="s">
        <v>21</v>
      </c>
      <c r="E18" s="12">
        <v>57900</v>
      </c>
      <c r="F18" s="12"/>
      <c r="G18" s="12">
        <v>36805</v>
      </c>
      <c r="H18" s="12"/>
    </row>
    <row r="19" spans="1:8" ht="15.75" customHeight="1">
      <c r="A19" s="1">
        <v>11</v>
      </c>
      <c r="B19" s="32" t="s">
        <v>17</v>
      </c>
      <c r="C19" s="33"/>
      <c r="D19" s="1" t="s">
        <v>21</v>
      </c>
      <c r="E19" s="12">
        <v>95730</v>
      </c>
      <c r="F19" s="12"/>
      <c r="G19" s="12">
        <v>67296</v>
      </c>
      <c r="H19" s="12"/>
    </row>
    <row r="20" spans="1:8" ht="15.75" customHeight="1">
      <c r="A20" s="1">
        <v>12</v>
      </c>
      <c r="B20" s="32" t="s">
        <v>18</v>
      </c>
      <c r="C20" s="33"/>
      <c r="D20" s="1" t="s">
        <v>21</v>
      </c>
      <c r="E20" s="12">
        <v>25898</v>
      </c>
      <c r="F20" s="12"/>
      <c r="G20" s="12">
        <v>19297</v>
      </c>
      <c r="H20" s="12"/>
    </row>
    <row r="21" spans="1:8" ht="15.75" customHeight="1">
      <c r="A21" s="1">
        <v>13</v>
      </c>
      <c r="B21" s="34" t="s">
        <v>19</v>
      </c>
      <c r="C21" s="34"/>
      <c r="D21" s="1" t="s">
        <v>21</v>
      </c>
      <c r="E21" s="12">
        <v>80279</v>
      </c>
      <c r="F21" s="12"/>
      <c r="G21" s="12">
        <v>59696</v>
      </c>
      <c r="H21" s="12"/>
    </row>
    <row r="22" spans="1:8" ht="15.75" customHeight="1">
      <c r="A22" s="1">
        <v>14</v>
      </c>
      <c r="B22" s="34" t="s">
        <v>20</v>
      </c>
      <c r="C22" s="34"/>
      <c r="D22" s="1" t="s">
        <v>21</v>
      </c>
      <c r="E22" s="12">
        <v>79681</v>
      </c>
      <c r="F22" s="12"/>
      <c r="G22" s="12">
        <v>97517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948617</v>
      </c>
      <c r="F23" s="17"/>
      <c r="G23" s="16">
        <f>SUM(G9:H22)</f>
        <v>742241</v>
      </c>
      <c r="H23" s="17"/>
    </row>
    <row r="24" spans="2:3" ht="12.75">
      <c r="B24" s="11"/>
      <c r="C24" s="11"/>
    </row>
    <row r="26" ht="12.75">
      <c r="E26" s="5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45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46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f>103232</f>
        <v>103232</v>
      </c>
      <c r="F9" s="12"/>
      <c r="G9" s="12">
        <v>42466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f>53613</f>
        <v>53613</v>
      </c>
      <c r="F10" s="12"/>
      <c r="G10" s="12">
        <v>13746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f>128754</f>
        <v>128754</v>
      </c>
      <c r="F11" s="12"/>
      <c r="G11" s="12">
        <v>176021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f>68559</f>
        <v>68559</v>
      </c>
      <c r="F12" s="12"/>
      <c r="G12" s="12">
        <v>33867</v>
      </c>
      <c r="H12" s="12"/>
    </row>
    <row r="13" spans="1:8" ht="15.75" customHeight="1">
      <c r="A13" s="1">
        <v>5</v>
      </c>
      <c r="B13" s="21" t="s">
        <v>11</v>
      </c>
      <c r="C13" s="22"/>
      <c r="D13" s="1" t="s">
        <v>21</v>
      </c>
      <c r="E13" s="12">
        <f>41987</f>
        <v>41987</v>
      </c>
      <c r="F13" s="12"/>
      <c r="G13" s="12">
        <v>55266</v>
      </c>
      <c r="H13" s="12"/>
    </row>
    <row r="14" spans="1:8" ht="15.75" customHeight="1">
      <c r="A14" s="1">
        <v>6</v>
      </c>
      <c r="B14" s="21" t="s">
        <v>12</v>
      </c>
      <c r="C14" s="22"/>
      <c r="D14" s="1" t="s">
        <v>21</v>
      </c>
      <c r="E14" s="12">
        <v>157520</v>
      </c>
      <c r="F14" s="12"/>
      <c r="G14" s="12">
        <v>48097</v>
      </c>
      <c r="H14" s="12"/>
    </row>
    <row r="15" spans="1:8" ht="15.75" customHeight="1">
      <c r="A15" s="1">
        <v>7</v>
      </c>
      <c r="B15" s="21" t="s">
        <v>13</v>
      </c>
      <c r="C15" s="22"/>
      <c r="D15" s="1" t="s">
        <v>21</v>
      </c>
      <c r="E15" s="12">
        <v>49508</v>
      </c>
      <c r="F15" s="12"/>
      <c r="G15" s="12">
        <v>14358</v>
      </c>
      <c r="H15" s="12"/>
    </row>
    <row r="16" spans="1:8" ht="15.75" customHeight="1">
      <c r="A16" s="1">
        <v>8</v>
      </c>
      <c r="B16" s="21" t="s">
        <v>14</v>
      </c>
      <c r="C16" s="22"/>
      <c r="D16" s="1" t="s">
        <v>21</v>
      </c>
      <c r="E16" s="12">
        <v>39110</v>
      </c>
      <c r="F16" s="12"/>
      <c r="G16" s="12">
        <v>18915</v>
      </c>
      <c r="H16" s="12"/>
    </row>
    <row r="17" spans="1:8" ht="15.75" customHeight="1">
      <c r="A17" s="1">
        <v>9</v>
      </c>
      <c r="B17" s="21" t="s">
        <v>15</v>
      </c>
      <c r="C17" s="22"/>
      <c r="D17" s="1" t="s">
        <v>21</v>
      </c>
      <c r="E17" s="12">
        <v>75800</v>
      </c>
      <c r="F17" s="12"/>
      <c r="G17" s="12">
        <v>54195</v>
      </c>
      <c r="H17" s="12"/>
    </row>
    <row r="18" spans="1:8" ht="15.75" customHeight="1">
      <c r="A18" s="1">
        <v>10</v>
      </c>
      <c r="B18" s="21" t="s">
        <v>16</v>
      </c>
      <c r="C18" s="22"/>
      <c r="D18" s="1" t="s">
        <v>21</v>
      </c>
      <c r="E18" s="12">
        <f>23736</f>
        <v>23736</v>
      </c>
      <c r="F18" s="12"/>
      <c r="G18" s="12">
        <v>53449</v>
      </c>
      <c r="H18" s="12"/>
    </row>
    <row r="19" spans="1:8" ht="15.75" customHeight="1">
      <c r="A19" s="1">
        <v>11</v>
      </c>
      <c r="B19" s="21" t="s">
        <v>17</v>
      </c>
      <c r="C19" s="22"/>
      <c r="D19" s="1" t="s">
        <v>21</v>
      </c>
      <c r="E19" s="12">
        <f>99545</f>
        <v>99545</v>
      </c>
      <c r="F19" s="12"/>
      <c r="G19" s="12">
        <v>73335</v>
      </c>
      <c r="H19" s="12"/>
    </row>
    <row r="20" spans="1:8" ht="15.75" customHeight="1">
      <c r="A20" s="1">
        <v>12</v>
      </c>
      <c r="B20" s="21" t="s">
        <v>18</v>
      </c>
      <c r="C20" s="22"/>
      <c r="D20" s="1" t="s">
        <v>21</v>
      </c>
      <c r="E20" s="12">
        <f>31696</f>
        <v>31696</v>
      </c>
      <c r="F20" s="12"/>
      <c r="G20" s="12">
        <v>12554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105922</v>
      </c>
      <c r="F21" s="12"/>
      <c r="G21" s="12">
        <v>74227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f>121072</f>
        <v>121072</v>
      </c>
      <c r="F22" s="12"/>
      <c r="G22" s="12">
        <v>110839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1100054</v>
      </c>
      <c r="F23" s="17"/>
      <c r="G23" s="16">
        <f>SUM(G9:H22)</f>
        <v>781335</v>
      </c>
      <c r="H23" s="17"/>
    </row>
    <row r="24" spans="2:3" ht="12.75">
      <c r="B24" s="11"/>
      <c r="C24" s="11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43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44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v>67941</v>
      </c>
      <c r="F9" s="12"/>
      <c r="G9" s="12">
        <v>30014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v>42378</v>
      </c>
      <c r="F10" s="12"/>
      <c r="G10" s="12">
        <v>14804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v>115867</v>
      </c>
      <c r="F11" s="12"/>
      <c r="G11" s="12">
        <v>174330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v>57624</v>
      </c>
      <c r="F12" s="12"/>
      <c r="G12" s="12">
        <v>27821</v>
      </c>
      <c r="H12" s="12"/>
    </row>
    <row r="13" spans="1:8" ht="15.75" customHeight="1">
      <c r="A13" s="1">
        <v>5</v>
      </c>
      <c r="B13" s="21" t="s">
        <v>11</v>
      </c>
      <c r="C13" s="22"/>
      <c r="D13" s="1" t="s">
        <v>21</v>
      </c>
      <c r="E13" s="12">
        <v>36411</v>
      </c>
      <c r="F13" s="12"/>
      <c r="G13" s="12">
        <v>46167</v>
      </c>
      <c r="H13" s="12"/>
    </row>
    <row r="14" spans="1:8" ht="15.75" customHeight="1">
      <c r="A14" s="1">
        <v>6</v>
      </c>
      <c r="B14" s="21" t="s">
        <v>12</v>
      </c>
      <c r="C14" s="22"/>
      <c r="D14" s="1" t="s">
        <v>21</v>
      </c>
      <c r="E14" s="12">
        <v>108105</v>
      </c>
      <c r="F14" s="12"/>
      <c r="G14" s="12">
        <v>40622</v>
      </c>
      <c r="H14" s="12"/>
    </row>
    <row r="15" spans="1:8" ht="15.75" customHeight="1">
      <c r="A15" s="1">
        <v>7</v>
      </c>
      <c r="B15" s="21" t="s">
        <v>13</v>
      </c>
      <c r="C15" s="22"/>
      <c r="D15" s="1" t="s">
        <v>21</v>
      </c>
      <c r="E15" s="12">
        <v>49899</v>
      </c>
      <c r="F15" s="12"/>
      <c r="G15" s="12">
        <v>11039</v>
      </c>
      <c r="H15" s="12"/>
    </row>
    <row r="16" spans="1:8" ht="15.75" customHeight="1">
      <c r="A16" s="1">
        <v>8</v>
      </c>
      <c r="B16" s="21" t="s">
        <v>14</v>
      </c>
      <c r="C16" s="22"/>
      <c r="D16" s="1" t="s">
        <v>21</v>
      </c>
      <c r="E16" s="12">
        <v>29198</v>
      </c>
      <c r="F16" s="12"/>
      <c r="G16" s="12">
        <v>15306</v>
      </c>
      <c r="H16" s="12"/>
    </row>
    <row r="17" spans="1:8" ht="15.75" customHeight="1">
      <c r="A17" s="1">
        <v>9</v>
      </c>
      <c r="B17" s="21" t="s">
        <v>15</v>
      </c>
      <c r="C17" s="22"/>
      <c r="D17" s="1" t="s">
        <v>21</v>
      </c>
      <c r="E17" s="12">
        <v>67200</v>
      </c>
      <c r="F17" s="12"/>
      <c r="G17" s="12">
        <v>42741</v>
      </c>
      <c r="H17" s="12"/>
    </row>
    <row r="18" spans="1:8" ht="15.75" customHeight="1">
      <c r="A18" s="1">
        <v>10</v>
      </c>
      <c r="B18" s="21" t="s">
        <v>16</v>
      </c>
      <c r="C18" s="22"/>
      <c r="D18" s="1" t="s">
        <v>21</v>
      </c>
      <c r="E18" s="12">
        <v>24560</v>
      </c>
      <c r="F18" s="12"/>
      <c r="G18" s="12">
        <v>33044</v>
      </c>
      <c r="H18" s="12"/>
    </row>
    <row r="19" spans="1:8" ht="15.75" customHeight="1">
      <c r="A19" s="1">
        <v>11</v>
      </c>
      <c r="B19" s="21" t="s">
        <v>17</v>
      </c>
      <c r="C19" s="22"/>
      <c r="D19" s="1" t="s">
        <v>21</v>
      </c>
      <c r="E19" s="12">
        <v>81968</v>
      </c>
      <c r="F19" s="12"/>
      <c r="G19" s="12">
        <v>59740</v>
      </c>
      <c r="H19" s="12"/>
    </row>
    <row r="20" spans="1:8" ht="15.75" customHeight="1">
      <c r="A20" s="1">
        <v>12</v>
      </c>
      <c r="B20" s="21" t="s">
        <v>18</v>
      </c>
      <c r="C20" s="22"/>
      <c r="D20" s="1" t="s">
        <v>21</v>
      </c>
      <c r="E20" s="12">
        <v>26885</v>
      </c>
      <c r="F20" s="12"/>
      <c r="G20" s="12">
        <v>13330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80663</v>
      </c>
      <c r="F21" s="12"/>
      <c r="G21" s="12">
        <v>58131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87988</v>
      </c>
      <c r="F22" s="12"/>
      <c r="G22" s="12">
        <v>85966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876687</v>
      </c>
      <c r="F23" s="17"/>
      <c r="G23" s="16">
        <f>SUM(G9:H22)</f>
        <v>653055</v>
      </c>
      <c r="H23" s="17"/>
    </row>
    <row r="24" spans="2:3" ht="12.75">
      <c r="B24" s="11"/>
      <c r="C24" s="11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23" sqref="G23:H23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42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41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v>60775</v>
      </c>
      <c r="F9" s="12"/>
      <c r="G9" s="12">
        <v>29849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v>42510</v>
      </c>
      <c r="F10" s="12"/>
      <c r="G10" s="12">
        <v>13997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v>106022</v>
      </c>
      <c r="F11" s="12"/>
      <c r="G11" s="12">
        <v>173874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v>60342</v>
      </c>
      <c r="F12" s="12"/>
      <c r="G12" s="12">
        <v>26181</v>
      </c>
      <c r="H12" s="12"/>
    </row>
    <row r="13" spans="1:8" ht="15.75" customHeight="1">
      <c r="A13" s="1">
        <v>5</v>
      </c>
      <c r="B13" s="21" t="s">
        <v>11</v>
      </c>
      <c r="C13" s="22"/>
      <c r="D13" s="1" t="s">
        <v>21</v>
      </c>
      <c r="E13" s="12">
        <v>33383</v>
      </c>
      <c r="F13" s="12"/>
      <c r="G13" s="12">
        <v>53447</v>
      </c>
      <c r="H13" s="12"/>
    </row>
    <row r="14" spans="1:8" ht="15.75" customHeight="1">
      <c r="A14" s="1">
        <v>6</v>
      </c>
      <c r="B14" s="21" t="s">
        <v>12</v>
      </c>
      <c r="C14" s="22"/>
      <c r="D14" s="1" t="s">
        <v>21</v>
      </c>
      <c r="E14" s="12">
        <v>135516</v>
      </c>
      <c r="F14" s="12"/>
      <c r="G14" s="12">
        <v>41317</v>
      </c>
      <c r="H14" s="12"/>
    </row>
    <row r="15" spans="1:8" ht="15.75" customHeight="1">
      <c r="A15" s="1">
        <v>7</v>
      </c>
      <c r="B15" s="21" t="s">
        <v>13</v>
      </c>
      <c r="C15" s="22"/>
      <c r="D15" s="1" t="s">
        <v>21</v>
      </c>
      <c r="E15" s="12">
        <v>39535</v>
      </c>
      <c r="F15" s="12"/>
      <c r="G15" s="12">
        <v>9566</v>
      </c>
      <c r="H15" s="12"/>
    </row>
    <row r="16" spans="1:8" ht="15.75" customHeight="1">
      <c r="A16" s="1">
        <v>8</v>
      </c>
      <c r="B16" s="21" t="s">
        <v>14</v>
      </c>
      <c r="C16" s="22"/>
      <c r="D16" s="1" t="s">
        <v>21</v>
      </c>
      <c r="E16" s="12">
        <v>33803</v>
      </c>
      <c r="F16" s="12"/>
      <c r="G16" s="12">
        <v>13102</v>
      </c>
      <c r="H16" s="12"/>
    </row>
    <row r="17" spans="1:8" ht="15.75" customHeight="1">
      <c r="A17" s="1">
        <v>9</v>
      </c>
      <c r="B17" s="21" t="s">
        <v>15</v>
      </c>
      <c r="C17" s="22"/>
      <c r="D17" s="1" t="s">
        <v>21</v>
      </c>
      <c r="E17" s="12">
        <v>69940</v>
      </c>
      <c r="F17" s="12"/>
      <c r="G17" s="13">
        <v>40125</v>
      </c>
      <c r="H17" s="14"/>
    </row>
    <row r="18" spans="1:8" ht="15.75" customHeight="1">
      <c r="A18" s="1">
        <v>10</v>
      </c>
      <c r="B18" s="21" t="s">
        <v>16</v>
      </c>
      <c r="C18" s="22"/>
      <c r="D18" s="1" t="s">
        <v>21</v>
      </c>
      <c r="E18" s="12">
        <v>23686</v>
      </c>
      <c r="F18" s="12"/>
      <c r="G18" s="13">
        <v>39397</v>
      </c>
      <c r="H18" s="14"/>
    </row>
    <row r="19" spans="1:8" ht="15.75" customHeight="1">
      <c r="A19" s="1">
        <v>11</v>
      </c>
      <c r="B19" s="21" t="s">
        <v>17</v>
      </c>
      <c r="C19" s="22"/>
      <c r="D19" s="1" t="s">
        <v>21</v>
      </c>
      <c r="E19" s="12">
        <v>84193</v>
      </c>
      <c r="F19" s="12"/>
      <c r="G19" s="12">
        <v>58563</v>
      </c>
      <c r="H19" s="12"/>
    </row>
    <row r="20" spans="1:8" ht="15.75" customHeight="1">
      <c r="A20" s="1">
        <v>12</v>
      </c>
      <c r="B20" s="21" t="s">
        <v>18</v>
      </c>
      <c r="C20" s="22"/>
      <c r="D20" s="1" t="s">
        <v>21</v>
      </c>
      <c r="E20" s="12">
        <v>25797</v>
      </c>
      <c r="F20" s="12"/>
      <c r="G20" s="12">
        <v>10819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75452</v>
      </c>
      <c r="F21" s="12"/>
      <c r="G21" s="12">
        <v>60052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79645</v>
      </c>
      <c r="F22" s="12"/>
      <c r="G22" s="12">
        <v>87595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870599</v>
      </c>
      <c r="F23" s="17"/>
      <c r="G23" s="16">
        <f>SUM(G9:H22)</f>
        <v>657884</v>
      </c>
      <c r="H23" s="17"/>
    </row>
    <row r="24" spans="2:3" ht="12.75">
      <c r="B24" s="11"/>
      <c r="C24" s="11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39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40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v>65832</v>
      </c>
      <c r="F9" s="12"/>
      <c r="G9" s="12">
        <v>29805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v>40390</v>
      </c>
      <c r="F10" s="12"/>
      <c r="G10" s="12">
        <v>10865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v>111735</v>
      </c>
      <c r="F11" s="12"/>
      <c r="G11" s="12">
        <v>140006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v>49221</v>
      </c>
      <c r="F12" s="12"/>
      <c r="G12" s="12">
        <v>23390</v>
      </c>
      <c r="H12" s="12"/>
    </row>
    <row r="13" spans="1:8" ht="15.75" customHeight="1">
      <c r="A13" s="1">
        <v>5</v>
      </c>
      <c r="B13" s="21" t="s">
        <v>11</v>
      </c>
      <c r="C13" s="22"/>
      <c r="D13" s="1" t="s">
        <v>21</v>
      </c>
      <c r="E13" s="12">
        <v>30851</v>
      </c>
      <c r="F13" s="12"/>
      <c r="G13" s="12">
        <v>39716</v>
      </c>
      <c r="H13" s="12"/>
    </row>
    <row r="14" spans="1:8" ht="15.75" customHeight="1">
      <c r="A14" s="1">
        <v>6</v>
      </c>
      <c r="B14" s="21" t="s">
        <v>12</v>
      </c>
      <c r="C14" s="22"/>
      <c r="D14" s="1" t="s">
        <v>21</v>
      </c>
      <c r="E14" s="12">
        <v>87100</v>
      </c>
      <c r="F14" s="12"/>
      <c r="G14" s="12">
        <v>30687</v>
      </c>
      <c r="H14" s="12"/>
    </row>
    <row r="15" spans="1:8" ht="15.75" customHeight="1">
      <c r="A15" s="1">
        <v>7</v>
      </c>
      <c r="B15" s="21" t="s">
        <v>13</v>
      </c>
      <c r="C15" s="22"/>
      <c r="D15" s="1" t="s">
        <v>21</v>
      </c>
      <c r="E15" s="12">
        <f>35589+28</f>
        <v>35617</v>
      </c>
      <c r="F15" s="12"/>
      <c r="G15" s="12">
        <v>9400</v>
      </c>
      <c r="H15" s="12"/>
    </row>
    <row r="16" spans="1:8" ht="15.75" customHeight="1">
      <c r="A16" s="1">
        <v>8</v>
      </c>
      <c r="B16" s="21" t="s">
        <v>14</v>
      </c>
      <c r="C16" s="22"/>
      <c r="D16" s="1" t="s">
        <v>21</v>
      </c>
      <c r="E16" s="12">
        <v>25432</v>
      </c>
      <c r="F16" s="12"/>
      <c r="G16" s="12">
        <v>11619</v>
      </c>
      <c r="H16" s="12"/>
    </row>
    <row r="17" spans="1:8" ht="15.75" customHeight="1">
      <c r="A17" s="1">
        <v>9</v>
      </c>
      <c r="B17" s="21" t="s">
        <v>15</v>
      </c>
      <c r="C17" s="22"/>
      <c r="D17" s="1" t="s">
        <v>21</v>
      </c>
      <c r="E17" s="12">
        <v>50600</v>
      </c>
      <c r="F17" s="12"/>
      <c r="G17" s="12">
        <v>39001</v>
      </c>
      <c r="H17" s="12"/>
    </row>
    <row r="18" spans="1:8" ht="15.75" customHeight="1">
      <c r="A18" s="1">
        <v>10</v>
      </c>
      <c r="B18" s="21" t="s">
        <v>16</v>
      </c>
      <c r="C18" s="22"/>
      <c r="D18" s="1" t="s">
        <v>21</v>
      </c>
      <c r="E18" s="12">
        <v>21586</v>
      </c>
      <c r="F18" s="12"/>
      <c r="G18" s="12">
        <v>32323</v>
      </c>
      <c r="H18" s="12"/>
    </row>
    <row r="19" spans="1:8" ht="15.75" customHeight="1">
      <c r="A19" s="1">
        <v>11</v>
      </c>
      <c r="B19" s="21" t="s">
        <v>17</v>
      </c>
      <c r="C19" s="22"/>
      <c r="D19" s="1" t="s">
        <v>21</v>
      </c>
      <c r="E19" s="12">
        <v>80838</v>
      </c>
      <c r="F19" s="12"/>
      <c r="G19" s="12">
        <v>43194</v>
      </c>
      <c r="H19" s="12"/>
    </row>
    <row r="20" spans="1:8" ht="15.75" customHeight="1">
      <c r="A20" s="1">
        <v>12</v>
      </c>
      <c r="B20" s="21" t="s">
        <v>18</v>
      </c>
      <c r="C20" s="22"/>
      <c r="D20" s="1" t="s">
        <v>21</v>
      </c>
      <c r="E20" s="12">
        <v>28446</v>
      </c>
      <c r="F20" s="12"/>
      <c r="G20" s="12">
        <v>9113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80327</v>
      </c>
      <c r="F21" s="12"/>
      <c r="G21" s="12">
        <v>44152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84742</v>
      </c>
      <c r="F22" s="12"/>
      <c r="G22" s="12">
        <v>72863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792717</v>
      </c>
      <c r="F23" s="17"/>
      <c r="G23" s="16">
        <f>SUM(G9:H22)</f>
        <v>536134</v>
      </c>
      <c r="H23" s="17"/>
    </row>
    <row r="24" spans="2:3" ht="12.75">
      <c r="B24" s="11"/>
      <c r="C24" s="11"/>
    </row>
  </sheetData>
  <sheetProtection/>
  <mergeCells count="55"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  <mergeCell ref="B19:C19"/>
    <mergeCell ref="E19:F19"/>
    <mergeCell ref="G19:H19"/>
    <mergeCell ref="B20:C20"/>
    <mergeCell ref="E20:F20"/>
    <mergeCell ref="G20:H20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37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38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v>55558</v>
      </c>
      <c r="F9" s="12"/>
      <c r="G9" s="12">
        <v>24217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v>33055</v>
      </c>
      <c r="F10" s="12"/>
      <c r="G10" s="12">
        <v>8086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v>132637</v>
      </c>
      <c r="F11" s="12"/>
      <c r="G11" s="12">
        <v>160293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v>45435</v>
      </c>
      <c r="F12" s="12"/>
      <c r="G12" s="12">
        <v>16605</v>
      </c>
      <c r="H12" s="12"/>
    </row>
    <row r="13" spans="1:8" ht="15.75" customHeight="1">
      <c r="A13" s="1">
        <v>5</v>
      </c>
      <c r="B13" s="21" t="s">
        <v>11</v>
      </c>
      <c r="C13" s="22"/>
      <c r="D13" s="1" t="s">
        <v>21</v>
      </c>
      <c r="E13" s="12">
        <v>26677</v>
      </c>
      <c r="F13" s="12"/>
      <c r="G13" s="12">
        <v>29082</v>
      </c>
      <c r="H13" s="12"/>
    </row>
    <row r="14" spans="1:8" ht="15.75" customHeight="1">
      <c r="A14" s="1">
        <v>6</v>
      </c>
      <c r="B14" s="21" t="s">
        <v>12</v>
      </c>
      <c r="C14" s="22"/>
      <c r="D14" s="1" t="s">
        <v>21</v>
      </c>
      <c r="E14" s="12">
        <v>88995</v>
      </c>
      <c r="F14" s="12"/>
      <c r="G14" s="12">
        <v>23962</v>
      </c>
      <c r="H14" s="12"/>
    </row>
    <row r="15" spans="1:8" ht="15.75" customHeight="1">
      <c r="A15" s="1">
        <v>7</v>
      </c>
      <c r="B15" s="21" t="s">
        <v>13</v>
      </c>
      <c r="C15" s="22"/>
      <c r="D15" s="1" t="s">
        <v>21</v>
      </c>
      <c r="E15" s="12">
        <f>27746+3094</f>
        <v>30840</v>
      </c>
      <c r="F15" s="12"/>
      <c r="G15" s="12">
        <v>4224</v>
      </c>
      <c r="H15" s="12"/>
    </row>
    <row r="16" spans="1:8" ht="15.75" customHeight="1">
      <c r="A16" s="1">
        <v>8</v>
      </c>
      <c r="B16" s="21" t="s">
        <v>14</v>
      </c>
      <c r="C16" s="22"/>
      <c r="D16" s="1" t="s">
        <v>21</v>
      </c>
      <c r="E16" s="12">
        <v>24615</v>
      </c>
      <c r="F16" s="12"/>
      <c r="G16" s="12">
        <v>10047</v>
      </c>
      <c r="H16" s="12"/>
    </row>
    <row r="17" spans="1:8" ht="15.75" customHeight="1">
      <c r="A17" s="1">
        <v>9</v>
      </c>
      <c r="B17" s="21" t="s">
        <v>15</v>
      </c>
      <c r="C17" s="22"/>
      <c r="D17" s="1" t="s">
        <v>21</v>
      </c>
      <c r="E17" s="12">
        <v>81900</v>
      </c>
      <c r="F17" s="12"/>
      <c r="G17" s="12">
        <v>26875</v>
      </c>
      <c r="H17" s="12"/>
    </row>
    <row r="18" spans="1:8" ht="15.75" customHeight="1">
      <c r="A18" s="1">
        <v>10</v>
      </c>
      <c r="B18" s="21" t="s">
        <v>16</v>
      </c>
      <c r="C18" s="22"/>
      <c r="D18" s="1" t="s">
        <v>21</v>
      </c>
      <c r="E18" s="12">
        <v>19760</v>
      </c>
      <c r="F18" s="12"/>
      <c r="G18" s="12">
        <v>22087</v>
      </c>
      <c r="H18" s="12"/>
    </row>
    <row r="19" spans="1:8" ht="15.75" customHeight="1">
      <c r="A19" s="1">
        <v>11</v>
      </c>
      <c r="B19" s="21" t="s">
        <v>17</v>
      </c>
      <c r="C19" s="22"/>
      <c r="D19" s="1" t="s">
        <v>21</v>
      </c>
      <c r="E19" s="12">
        <v>77813</v>
      </c>
      <c r="F19" s="12"/>
      <c r="G19" s="12">
        <v>25869</v>
      </c>
      <c r="H19" s="12"/>
    </row>
    <row r="20" spans="1:8" ht="15.75" customHeight="1">
      <c r="A20" s="1">
        <v>12</v>
      </c>
      <c r="B20" s="21" t="s">
        <v>18</v>
      </c>
      <c r="C20" s="22"/>
      <c r="D20" s="1" t="s">
        <v>21</v>
      </c>
      <c r="E20" s="12">
        <v>18821</v>
      </c>
      <c r="F20" s="12"/>
      <c r="G20" s="12">
        <v>9742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74723</v>
      </c>
      <c r="F21" s="12"/>
      <c r="G21" s="12">
        <v>33331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71187</v>
      </c>
      <c r="F22" s="12"/>
      <c r="G22" s="12">
        <v>52265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782016</v>
      </c>
      <c r="F23" s="17"/>
      <c r="G23" s="16">
        <f>SUM(G9:H22)</f>
        <v>446685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23" sqref="G23:H23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35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36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v>43865</v>
      </c>
      <c r="F9" s="12"/>
      <c r="G9" s="12">
        <v>17113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v>26219</v>
      </c>
      <c r="F10" s="12"/>
      <c r="G10" s="12">
        <v>3377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v>135007</v>
      </c>
      <c r="F11" s="12"/>
      <c r="G11" s="12">
        <v>145486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v>35567</v>
      </c>
      <c r="F12" s="12"/>
      <c r="G12" s="12">
        <v>16071</v>
      </c>
      <c r="H12" s="12"/>
    </row>
    <row r="13" spans="1:8" ht="15.75" customHeight="1">
      <c r="A13" s="1">
        <v>5</v>
      </c>
      <c r="B13" s="21" t="s">
        <v>11</v>
      </c>
      <c r="C13" s="22"/>
      <c r="D13" s="1" t="s">
        <v>21</v>
      </c>
      <c r="E13" s="12">
        <v>24855</v>
      </c>
      <c r="F13" s="12"/>
      <c r="G13" s="12">
        <v>20232</v>
      </c>
      <c r="H13" s="12"/>
    </row>
    <row r="14" spans="1:8" ht="15.75" customHeight="1">
      <c r="A14" s="1">
        <v>6</v>
      </c>
      <c r="B14" s="21" t="s">
        <v>12</v>
      </c>
      <c r="C14" s="22"/>
      <c r="D14" s="1" t="s">
        <v>21</v>
      </c>
      <c r="E14" s="12">
        <v>56158</v>
      </c>
      <c r="F14" s="12"/>
      <c r="G14" s="12">
        <v>22769</v>
      </c>
      <c r="H14" s="12"/>
    </row>
    <row r="15" spans="1:8" ht="15.75" customHeight="1">
      <c r="A15" s="1">
        <v>7</v>
      </c>
      <c r="B15" s="21" t="s">
        <v>13</v>
      </c>
      <c r="C15" s="22"/>
      <c r="D15" s="1" t="s">
        <v>21</v>
      </c>
      <c r="E15" s="12">
        <v>27182</v>
      </c>
      <c r="F15" s="12"/>
      <c r="G15" s="12">
        <v>3192</v>
      </c>
      <c r="H15" s="12"/>
    </row>
    <row r="16" spans="1:8" ht="15.75" customHeight="1">
      <c r="A16" s="1">
        <v>8</v>
      </c>
      <c r="B16" s="21" t="s">
        <v>14</v>
      </c>
      <c r="C16" s="22"/>
      <c r="D16" s="1" t="s">
        <v>21</v>
      </c>
      <c r="E16" s="12">
        <v>18770</v>
      </c>
      <c r="F16" s="12"/>
      <c r="G16" s="12">
        <v>8812</v>
      </c>
      <c r="H16" s="12"/>
    </row>
    <row r="17" spans="1:8" ht="15.75" customHeight="1">
      <c r="A17" s="1">
        <v>9</v>
      </c>
      <c r="B17" s="21" t="s">
        <v>15</v>
      </c>
      <c r="C17" s="22"/>
      <c r="D17" s="1" t="s">
        <v>21</v>
      </c>
      <c r="E17" s="12">
        <v>43700</v>
      </c>
      <c r="F17" s="12"/>
      <c r="G17" s="12">
        <v>20897</v>
      </c>
      <c r="H17" s="12"/>
    </row>
    <row r="18" spans="1:8" ht="15.75" customHeight="1">
      <c r="A18" s="1">
        <v>10</v>
      </c>
      <c r="B18" s="21" t="s">
        <v>16</v>
      </c>
      <c r="C18" s="22"/>
      <c r="D18" s="1" t="s">
        <v>21</v>
      </c>
      <c r="E18" s="12">
        <v>17368</v>
      </c>
      <c r="F18" s="12"/>
      <c r="G18" s="12">
        <v>30026</v>
      </c>
      <c r="H18" s="12"/>
    </row>
    <row r="19" spans="1:8" ht="15.75" customHeight="1">
      <c r="A19" s="1">
        <v>11</v>
      </c>
      <c r="B19" s="21" t="s">
        <v>17</v>
      </c>
      <c r="C19" s="22"/>
      <c r="D19" s="1" t="s">
        <v>21</v>
      </c>
      <c r="E19" s="12">
        <v>73521</v>
      </c>
      <c r="F19" s="12"/>
      <c r="G19" s="12">
        <v>24371</v>
      </c>
      <c r="H19" s="12"/>
    </row>
    <row r="20" spans="1:8" ht="15.75" customHeight="1">
      <c r="A20" s="1">
        <v>12</v>
      </c>
      <c r="B20" s="21" t="s">
        <v>18</v>
      </c>
      <c r="C20" s="22"/>
      <c r="D20" s="1" t="s">
        <v>21</v>
      </c>
      <c r="E20" s="12">
        <v>20446</v>
      </c>
      <c r="F20" s="12"/>
      <c r="G20" s="12">
        <v>8307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58362</v>
      </c>
      <c r="F21" s="12"/>
      <c r="G21" s="12">
        <v>22820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72538</v>
      </c>
      <c r="F22" s="12"/>
      <c r="G22" s="12">
        <v>44554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653558</v>
      </c>
      <c r="F23" s="17"/>
      <c r="G23" s="16">
        <f>SUM(G9:H22)</f>
        <v>388027</v>
      </c>
      <c r="H23" s="17"/>
    </row>
    <row r="24" spans="2:3" ht="12.75">
      <c r="B24" s="11"/>
      <c r="C24" s="11"/>
    </row>
  </sheetData>
  <sheetProtection/>
  <mergeCells count="55"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  <mergeCell ref="B19:C19"/>
    <mergeCell ref="E19:F19"/>
    <mergeCell ref="G19:H19"/>
    <mergeCell ref="B20:C20"/>
    <mergeCell ref="E20:F20"/>
    <mergeCell ref="G20:H20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33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34</v>
      </c>
      <c r="F7" s="27"/>
      <c r="G7" s="27"/>
      <c r="H7" s="27"/>
    </row>
    <row r="8" spans="1:8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27"/>
    </row>
    <row r="9" spans="1:8" ht="15.75" customHeight="1">
      <c r="A9" s="1">
        <v>1</v>
      </c>
      <c r="B9" s="21" t="s">
        <v>7</v>
      </c>
      <c r="C9" s="22"/>
      <c r="D9" s="1" t="s">
        <v>21</v>
      </c>
      <c r="E9" s="12">
        <v>43265</v>
      </c>
      <c r="F9" s="12"/>
      <c r="G9" s="12">
        <f>992+2027+352+254+1787+4756+2302</f>
        <v>12470</v>
      </c>
      <c r="H9" s="12"/>
    </row>
    <row r="10" spans="1:8" ht="15.75" customHeight="1">
      <c r="A10" s="1">
        <v>2</v>
      </c>
      <c r="B10" s="21" t="s">
        <v>8</v>
      </c>
      <c r="C10" s="22"/>
      <c r="D10" s="1" t="s">
        <v>21</v>
      </c>
      <c r="E10" s="12">
        <v>22600</v>
      </c>
      <c r="F10" s="12"/>
      <c r="G10" s="12">
        <f>182+34+794+413+875</f>
        <v>2298</v>
      </c>
      <c r="H10" s="12"/>
    </row>
    <row r="11" spans="1:8" ht="15.75" customHeight="1">
      <c r="A11" s="1">
        <v>3</v>
      </c>
      <c r="B11" s="21" t="s">
        <v>9</v>
      </c>
      <c r="C11" s="22"/>
      <c r="D11" s="1" t="s">
        <v>21</v>
      </c>
      <c r="E11" s="12">
        <v>113093</v>
      </c>
      <c r="F11" s="12"/>
      <c r="G11" s="12">
        <f>3134+6455+2760+73056+2329+1348+20801</f>
        <v>109883</v>
      </c>
      <c r="H11" s="12"/>
    </row>
    <row r="12" spans="1:8" ht="15.75" customHeight="1">
      <c r="A12" s="1">
        <v>4</v>
      </c>
      <c r="B12" s="21" t="s">
        <v>10</v>
      </c>
      <c r="C12" s="22"/>
      <c r="D12" s="1" t="s">
        <v>21</v>
      </c>
      <c r="E12" s="12">
        <v>30414</v>
      </c>
      <c r="F12" s="12"/>
      <c r="G12" s="12">
        <f>1389+678+540+454+790+2453+1390</f>
        <v>7694</v>
      </c>
      <c r="H12" s="12"/>
    </row>
    <row r="13" spans="1:8" ht="15.75" customHeight="1">
      <c r="A13" s="1">
        <v>6</v>
      </c>
      <c r="B13" s="21" t="s">
        <v>11</v>
      </c>
      <c r="C13" s="22"/>
      <c r="D13" s="1" t="s">
        <v>21</v>
      </c>
      <c r="E13" s="12">
        <v>21266</v>
      </c>
      <c r="F13" s="12"/>
      <c r="G13" s="12">
        <f>3221+3120+543+1947+488</f>
        <v>9319</v>
      </c>
      <c r="H13" s="12"/>
    </row>
    <row r="14" spans="1:8" ht="15.75" customHeight="1">
      <c r="A14" s="1">
        <v>7</v>
      </c>
      <c r="B14" s="21" t="s">
        <v>12</v>
      </c>
      <c r="C14" s="22"/>
      <c r="D14" s="1" t="s">
        <v>21</v>
      </c>
      <c r="E14" s="12">
        <v>53440</v>
      </c>
      <c r="F14" s="12"/>
      <c r="G14" s="12">
        <f>2104+917+320+1304+3149+1595</f>
        <v>9389</v>
      </c>
      <c r="H14" s="12"/>
    </row>
    <row r="15" spans="1:8" ht="15.75" customHeight="1">
      <c r="A15" s="1">
        <v>8</v>
      </c>
      <c r="B15" s="21" t="s">
        <v>13</v>
      </c>
      <c r="C15" s="22"/>
      <c r="D15" s="1" t="s">
        <v>21</v>
      </c>
      <c r="E15" s="12">
        <f>19968+2590</f>
        <v>22558</v>
      </c>
      <c r="F15" s="12"/>
      <c r="G15" s="12">
        <f>385+369+2+317+357+164+355</f>
        <v>1949</v>
      </c>
      <c r="H15" s="12"/>
    </row>
    <row r="16" spans="1:8" ht="15.75" customHeight="1">
      <c r="A16" s="1">
        <v>9</v>
      </c>
      <c r="B16" s="21" t="s">
        <v>14</v>
      </c>
      <c r="C16" s="22"/>
      <c r="D16" s="1" t="s">
        <v>21</v>
      </c>
      <c r="E16" s="12">
        <v>20549</v>
      </c>
      <c r="F16" s="12"/>
      <c r="G16" s="12">
        <f>210+1444+861+761+2492+1575</f>
        <v>7343</v>
      </c>
      <c r="H16" s="12"/>
    </row>
    <row r="17" spans="1:8" ht="15.75" customHeight="1">
      <c r="A17" s="1">
        <v>10</v>
      </c>
      <c r="B17" s="21" t="s">
        <v>15</v>
      </c>
      <c r="C17" s="22"/>
      <c r="D17" s="1" t="s">
        <v>21</v>
      </c>
      <c r="E17" s="12">
        <v>56700</v>
      </c>
      <c r="F17" s="12"/>
      <c r="G17" s="12">
        <f>2967+990+4727+2630+1290+4276+1195</f>
        <v>18075</v>
      </c>
      <c r="H17" s="12"/>
    </row>
    <row r="18" spans="1:8" ht="15.75" customHeight="1">
      <c r="A18" s="1">
        <v>11</v>
      </c>
      <c r="B18" s="21" t="s">
        <v>16</v>
      </c>
      <c r="C18" s="22"/>
      <c r="D18" s="1" t="s">
        <v>21</v>
      </c>
      <c r="E18" s="12">
        <v>24877</v>
      </c>
      <c r="F18" s="12"/>
      <c r="G18" s="12">
        <f>647+1170+5006+184+596+2230+2419</f>
        <v>12252</v>
      </c>
      <c r="H18" s="12"/>
    </row>
    <row r="19" spans="1:8" ht="15.75" customHeight="1">
      <c r="A19" s="1">
        <v>12</v>
      </c>
      <c r="B19" s="21" t="s">
        <v>17</v>
      </c>
      <c r="C19" s="22"/>
      <c r="D19" s="1" t="s">
        <v>21</v>
      </c>
      <c r="E19" s="12">
        <v>72983</v>
      </c>
      <c r="F19" s="12"/>
      <c r="G19" s="12">
        <f>1128+2207+2075+6272+1377+2926+6103</f>
        <v>22088</v>
      </c>
      <c r="H19" s="12"/>
    </row>
    <row r="20" spans="1:8" ht="15.75" customHeight="1">
      <c r="A20" s="1">
        <v>13</v>
      </c>
      <c r="B20" s="21" t="s">
        <v>18</v>
      </c>
      <c r="C20" s="22"/>
      <c r="D20" s="1" t="s">
        <v>21</v>
      </c>
      <c r="E20" s="12">
        <v>20113</v>
      </c>
      <c r="F20" s="12"/>
      <c r="G20" s="12">
        <f>388+754-1381+1376+1456+1469</f>
        <v>4062</v>
      </c>
      <c r="H20" s="12"/>
    </row>
    <row r="21" spans="1:8" ht="15.75" customHeight="1">
      <c r="A21" s="1">
        <v>14</v>
      </c>
      <c r="B21" s="18" t="s">
        <v>19</v>
      </c>
      <c r="C21" s="18"/>
      <c r="D21" s="1" t="s">
        <v>21</v>
      </c>
      <c r="E21" s="12">
        <v>74735</v>
      </c>
      <c r="F21" s="12"/>
      <c r="G21" s="12">
        <f>2148+652+1274+1833+10147+1789</f>
        <v>17843</v>
      </c>
      <c r="H21" s="12"/>
    </row>
    <row r="22" spans="1:8" ht="15.75" customHeight="1">
      <c r="A22" s="1">
        <v>15</v>
      </c>
      <c r="B22" s="18" t="s">
        <v>20</v>
      </c>
      <c r="C22" s="18"/>
      <c r="D22" s="1" t="s">
        <v>21</v>
      </c>
      <c r="E22" s="12">
        <v>58173</v>
      </c>
      <c r="F22" s="12"/>
      <c r="G22" s="12">
        <f>1248+2388+1039+7950+2968+7132+4273</f>
        <v>26998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634766</v>
      </c>
      <c r="F23" s="17"/>
      <c r="G23" s="16">
        <f>SUM(G9:H22)</f>
        <v>261663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3" t="s">
        <v>5</v>
      </c>
      <c r="E1" s="23"/>
      <c r="F1" s="23"/>
      <c r="G1" s="23"/>
      <c r="H1" s="23"/>
    </row>
    <row r="2" spans="5:8" ht="12.75">
      <c r="E2" s="23" t="s">
        <v>6</v>
      </c>
      <c r="F2" s="23"/>
      <c r="G2" s="23"/>
      <c r="H2" s="23"/>
    </row>
    <row r="4" spans="1:16" ht="12.75" customHeight="1">
      <c r="A4" s="24" t="s">
        <v>31</v>
      </c>
      <c r="B4" s="24"/>
      <c r="C4" s="24"/>
      <c r="D4" s="24"/>
      <c r="E4" s="24"/>
      <c r="F4" s="24"/>
      <c r="G4" s="24"/>
      <c r="H4" s="24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4"/>
      <c r="B5" s="24"/>
      <c r="C5" s="24"/>
      <c r="D5" s="24"/>
      <c r="E5" s="24"/>
      <c r="F5" s="24"/>
      <c r="G5" s="24"/>
      <c r="H5" s="24"/>
      <c r="I5" s="3"/>
      <c r="J5" s="2"/>
      <c r="K5" s="2"/>
      <c r="L5" s="2"/>
      <c r="M5" s="2"/>
      <c r="N5" s="2"/>
      <c r="O5" s="2"/>
    </row>
    <row r="7" spans="1:8" ht="27.75" customHeight="1">
      <c r="A7" s="25" t="s">
        <v>0</v>
      </c>
      <c r="B7" s="27" t="s">
        <v>1</v>
      </c>
      <c r="C7" s="27"/>
      <c r="D7" s="28" t="s">
        <v>4</v>
      </c>
      <c r="E7" s="27" t="s">
        <v>32</v>
      </c>
      <c r="F7" s="27"/>
      <c r="G7" s="27"/>
      <c r="H7" s="27"/>
    </row>
    <row r="8" spans="1:10" ht="28.5" customHeight="1">
      <c r="A8" s="26"/>
      <c r="B8" s="27"/>
      <c r="C8" s="27"/>
      <c r="D8" s="29"/>
      <c r="E8" s="27" t="s">
        <v>3</v>
      </c>
      <c r="F8" s="27"/>
      <c r="G8" s="27" t="s">
        <v>2</v>
      </c>
      <c r="H8" s="30"/>
      <c r="I8" s="6"/>
      <c r="J8" s="7"/>
    </row>
    <row r="9" spans="1:10" ht="15.75" customHeight="1">
      <c r="A9" s="1">
        <v>1</v>
      </c>
      <c r="B9" s="21" t="s">
        <v>7</v>
      </c>
      <c r="C9" s="22"/>
      <c r="D9" s="1" t="s">
        <v>21</v>
      </c>
      <c r="E9" s="12">
        <v>42707</v>
      </c>
      <c r="F9" s="12"/>
      <c r="G9" s="12">
        <f>670+1087+1868+870+256+3225+4860+4849</f>
        <v>17685</v>
      </c>
      <c r="H9" s="13"/>
      <c r="I9" s="6"/>
      <c r="J9" s="7"/>
    </row>
    <row r="10" spans="1:10" ht="15.75" customHeight="1">
      <c r="A10" s="1">
        <v>2</v>
      </c>
      <c r="B10" s="21" t="s">
        <v>8</v>
      </c>
      <c r="C10" s="22"/>
      <c r="D10" s="1" t="s">
        <v>21</v>
      </c>
      <c r="E10" s="12">
        <v>23129</v>
      </c>
      <c r="F10" s="12"/>
      <c r="G10" s="12">
        <f>264+210+39+539+1892+547+2049</f>
        <v>5540</v>
      </c>
      <c r="H10" s="13"/>
      <c r="I10" s="8"/>
      <c r="J10" s="9"/>
    </row>
    <row r="11" spans="1:10" ht="15.75" customHeight="1">
      <c r="A11" s="1">
        <v>3</v>
      </c>
      <c r="B11" s="21" t="s">
        <v>9</v>
      </c>
      <c r="C11" s="22"/>
      <c r="D11" s="1" t="s">
        <v>21</v>
      </c>
      <c r="E11" s="12">
        <v>128488</v>
      </c>
      <c r="F11" s="12"/>
      <c r="G11" s="12">
        <f>9713+6055+2563+87187+3083+1633+12323</f>
        <v>122557</v>
      </c>
      <c r="H11" s="13"/>
      <c r="I11" s="8"/>
      <c r="J11" s="9"/>
    </row>
    <row r="12" spans="1:10" ht="15.75" customHeight="1">
      <c r="A12" s="1">
        <v>4</v>
      </c>
      <c r="B12" s="21" t="s">
        <v>10</v>
      </c>
      <c r="C12" s="22"/>
      <c r="D12" s="1" t="s">
        <v>21</v>
      </c>
      <c r="E12" s="12">
        <v>35941</v>
      </c>
      <c r="F12" s="12"/>
      <c r="G12" s="12">
        <f>26+2292+764+390+629+1315+2589+507</f>
        <v>8512</v>
      </c>
      <c r="H12" s="13"/>
      <c r="I12" s="8"/>
      <c r="J12" s="9"/>
    </row>
    <row r="13" spans="1:10" ht="15.75" customHeight="1">
      <c r="A13" s="1">
        <v>6</v>
      </c>
      <c r="B13" s="21" t="s">
        <v>11</v>
      </c>
      <c r="C13" s="22"/>
      <c r="D13" s="1" t="s">
        <v>21</v>
      </c>
      <c r="E13" s="12">
        <v>29677</v>
      </c>
      <c r="F13" s="12"/>
      <c r="G13" s="12">
        <f>3256+3160+2803+8065+696+2193+1418</f>
        <v>21591</v>
      </c>
      <c r="H13" s="13"/>
      <c r="I13" s="8"/>
      <c r="J13" s="9"/>
    </row>
    <row r="14" spans="1:10" ht="15.75" customHeight="1">
      <c r="A14" s="1">
        <v>7</v>
      </c>
      <c r="B14" s="21" t="s">
        <v>12</v>
      </c>
      <c r="C14" s="22"/>
      <c r="D14" s="1" t="s">
        <v>21</v>
      </c>
      <c r="E14" s="12">
        <v>65077</v>
      </c>
      <c r="F14" s="12"/>
      <c r="G14" s="12">
        <f>456+2150+1888+1625+1386+3552+3008</f>
        <v>14065</v>
      </c>
      <c r="H14" s="13"/>
      <c r="I14" s="6"/>
      <c r="J14" s="7"/>
    </row>
    <row r="15" spans="1:9" ht="15.75" customHeight="1">
      <c r="A15" s="1">
        <v>8</v>
      </c>
      <c r="B15" s="21" t="s">
        <v>13</v>
      </c>
      <c r="C15" s="22"/>
      <c r="D15" s="1" t="s">
        <v>21</v>
      </c>
      <c r="E15" s="12">
        <f>26398+41</f>
        <v>26439</v>
      </c>
      <c r="F15" s="12"/>
      <c r="G15" s="12">
        <f>640+582+557+279+496+360+268+307</f>
        <v>3489</v>
      </c>
      <c r="H15" s="12"/>
      <c r="I15" s="10"/>
    </row>
    <row r="16" spans="1:9" ht="15.75" customHeight="1">
      <c r="A16" s="1">
        <v>9</v>
      </c>
      <c r="B16" s="21" t="s">
        <v>14</v>
      </c>
      <c r="C16" s="22"/>
      <c r="D16" s="1" t="s">
        <v>21</v>
      </c>
      <c r="E16" s="12">
        <v>24113</v>
      </c>
      <c r="F16" s="12"/>
      <c r="G16" s="12">
        <f>244+1158+964+1035+3296+1586</f>
        <v>8283</v>
      </c>
      <c r="H16" s="12"/>
      <c r="I16" s="10"/>
    </row>
    <row r="17" spans="1:9" ht="15.75" customHeight="1">
      <c r="A17" s="1">
        <v>10</v>
      </c>
      <c r="B17" s="21" t="s">
        <v>15</v>
      </c>
      <c r="C17" s="22"/>
      <c r="D17" s="1" t="s">
        <v>21</v>
      </c>
      <c r="E17" s="12">
        <v>42600</v>
      </c>
      <c r="F17" s="12"/>
      <c r="G17" s="12">
        <f>3099+630+4631+2213+2121+3906+894</f>
        <v>17494</v>
      </c>
      <c r="H17" s="12"/>
      <c r="I17" s="10"/>
    </row>
    <row r="18" spans="1:9" ht="15.75" customHeight="1">
      <c r="A18" s="1">
        <v>11</v>
      </c>
      <c r="B18" s="21" t="s">
        <v>16</v>
      </c>
      <c r="C18" s="22"/>
      <c r="D18" s="1" t="s">
        <v>21</v>
      </c>
      <c r="E18" s="12">
        <v>21350</v>
      </c>
      <c r="F18" s="12"/>
      <c r="G18" s="12">
        <f>918+1358+6161+182+824+3017+2327</f>
        <v>14787</v>
      </c>
      <c r="H18" s="12"/>
      <c r="I18" s="10"/>
    </row>
    <row r="19" spans="1:9" ht="15.75" customHeight="1">
      <c r="A19" s="1">
        <v>12</v>
      </c>
      <c r="B19" s="21" t="s">
        <v>17</v>
      </c>
      <c r="C19" s="22"/>
      <c r="D19" s="1" t="s">
        <v>21</v>
      </c>
      <c r="E19" s="12">
        <v>73296</v>
      </c>
      <c r="F19" s="12"/>
      <c r="G19" s="12">
        <f>1652+1996+1262+4001+2035+2734+3831</f>
        <v>17511</v>
      </c>
      <c r="H19" s="12"/>
      <c r="I19" s="10"/>
    </row>
    <row r="20" spans="1:9" ht="15.75" customHeight="1">
      <c r="A20" s="1">
        <v>13</v>
      </c>
      <c r="B20" s="21" t="s">
        <v>18</v>
      </c>
      <c r="C20" s="22"/>
      <c r="D20" s="1" t="s">
        <v>21</v>
      </c>
      <c r="E20" s="12">
        <v>18528</v>
      </c>
      <c r="F20" s="12"/>
      <c r="G20" s="12">
        <f>537+470+251+1790+1562+1930</f>
        <v>6540</v>
      </c>
      <c r="H20" s="12"/>
      <c r="I20" s="10"/>
    </row>
    <row r="21" spans="1:9" ht="15.75" customHeight="1">
      <c r="A21" s="1">
        <v>14</v>
      </c>
      <c r="B21" s="18" t="s">
        <v>19</v>
      </c>
      <c r="C21" s="18"/>
      <c r="D21" s="1" t="s">
        <v>21</v>
      </c>
      <c r="E21" s="12">
        <v>65460</v>
      </c>
      <c r="F21" s="12"/>
      <c r="G21" s="12">
        <f>1628+722+1989+1480+2479+9527+989</f>
        <v>18814</v>
      </c>
      <c r="H21" s="12"/>
      <c r="I21" s="10"/>
    </row>
    <row r="22" spans="1:9" ht="15.75" customHeight="1">
      <c r="A22" s="1">
        <v>15</v>
      </c>
      <c r="B22" s="18" t="s">
        <v>20</v>
      </c>
      <c r="C22" s="18"/>
      <c r="D22" s="1" t="s">
        <v>21</v>
      </c>
      <c r="E22" s="12">
        <v>67988</v>
      </c>
      <c r="F22" s="12"/>
      <c r="G22" s="12">
        <f>754+2842+1548+7849+3416+7020+11568</f>
        <v>34997</v>
      </c>
      <c r="H22" s="12"/>
      <c r="I22" s="10"/>
    </row>
    <row r="23" spans="1:9" ht="13.5" customHeight="1">
      <c r="A23" s="15" t="s">
        <v>22</v>
      </c>
      <c r="B23" s="15"/>
      <c r="C23" s="15"/>
      <c r="D23" s="4" t="s">
        <v>21</v>
      </c>
      <c r="E23" s="16">
        <f>SUM(E9:F22)</f>
        <v>664793</v>
      </c>
      <c r="F23" s="31"/>
      <c r="G23" s="16">
        <f>SUM(G9:H22)</f>
        <v>311865</v>
      </c>
      <c r="H23" s="17"/>
      <c r="I23" s="10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econom03</cp:lastModifiedBy>
  <cp:lastPrinted>2013-07-26T06:44:19Z</cp:lastPrinted>
  <dcterms:created xsi:type="dcterms:W3CDTF">2010-03-12T06:02:23Z</dcterms:created>
  <dcterms:modified xsi:type="dcterms:W3CDTF">2014-03-25T12:10:31Z</dcterms:modified>
  <cp:category/>
  <cp:version/>
  <cp:contentType/>
  <cp:contentStatus/>
</cp:coreProperties>
</file>